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kc1.sharepoint.com/teams/homelesshousingprograms/Shared Documents/General/CHG-SDG/Forms CHG/2025/"/>
    </mc:Choice>
  </mc:AlternateContent>
  <xr:revisionPtr revIDLastSave="108" documentId="8_{3B90ECA3-A61B-4AC8-B169-87121D4C448A}" xr6:coauthVersionLast="47" xr6:coauthVersionMax="47" xr10:uidLastSave="{64DA1EE9-4BE0-4FD3-A081-F3A074F63A5E}"/>
  <bookViews>
    <workbookView xWindow="-110" yWindow="-110" windowWidth="19420" windowHeight="10300" xr2:uid="{00000000-000D-0000-FFFF-FFFF00000000}"/>
  </bookViews>
  <sheets>
    <sheet name="Calculation Form" sheetId="10" r:id="rId1"/>
    <sheet name="Rent Limit Links" sheetId="6" r:id="rId2"/>
    <sheet name="Income Instructions" sheetId="5" r:id="rId3"/>
    <sheet name="EXAMPLE 2025" sheetId="11" r:id="rId4"/>
  </sheets>
  <definedNames>
    <definedName name="_xlnm.Print_Area" localSheetId="0">'Calculation Form'!$A$1:$F$40</definedName>
    <definedName name="_xlnm.Print_Area" localSheetId="3">'EXAMPLE 2025'!$A$1:$F$40</definedName>
    <definedName name="_xlnm.Print_Area" localSheetId="2">'Income Instructions'!$A$1:$F$31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11" l="1"/>
  <c r="F23" i="11"/>
  <c r="F22" i="11"/>
  <c r="F21" i="11"/>
  <c r="F20" i="11"/>
  <c r="F19" i="11"/>
  <c r="F18" i="11"/>
  <c r="F17" i="11"/>
  <c r="F16" i="11"/>
  <c r="F24" i="11" s="1"/>
  <c r="F30" i="11" s="1"/>
  <c r="F15" i="11"/>
  <c r="C11" i="11"/>
  <c r="C12" i="11" s="1"/>
  <c r="F6" i="11"/>
  <c r="F31" i="11" l="1"/>
  <c r="F33" i="11" s="1"/>
  <c r="B33" i="11" s="1"/>
  <c r="F35" i="11"/>
  <c r="B35" i="11" s="1"/>
  <c r="F34" i="11"/>
  <c r="B34" i="11" s="1"/>
  <c r="F27" i="10"/>
  <c r="F23" i="10"/>
  <c r="F22" i="10"/>
  <c r="F21" i="10"/>
  <c r="F20" i="10"/>
  <c r="F19" i="10"/>
  <c r="F18" i="10"/>
  <c r="F17" i="10"/>
  <c r="F16" i="10"/>
  <c r="F15" i="10"/>
  <c r="C11" i="10"/>
  <c r="F31" i="10" s="1"/>
  <c r="F6" i="10"/>
  <c r="F32" i="11" l="1"/>
  <c r="B32" i="11" s="1"/>
  <c r="F24" i="10"/>
  <c r="F30" i="10" s="1"/>
  <c r="F32" i="10" s="1"/>
  <c r="B32" i="10" s="1"/>
  <c r="F35" i="10"/>
  <c r="B35" i="10" s="1"/>
  <c r="C12" i="10"/>
  <c r="F33" i="10" l="1"/>
  <c r="B33" i="10" s="1"/>
  <c r="F34" i="10"/>
  <c r="B34" i="10" s="1"/>
</calcChain>
</file>

<file path=xl/sharedStrings.xml><?xml version="1.0" encoding="utf-8"?>
<sst xmlns="http://schemas.openxmlformats.org/spreadsheetml/2006/main" count="171" uniqueCount="91">
  <si>
    <t>Source of Income</t>
  </si>
  <si>
    <t>Household member name</t>
  </si>
  <si>
    <t xml:space="preserve"> Annual Income</t>
  </si>
  <si>
    <t>TANF</t>
  </si>
  <si>
    <t xml:space="preserve"> </t>
  </si>
  <si>
    <t xml:space="preserve">Household Size </t>
  </si>
  <si>
    <t xml:space="preserve">Extremely Low (30%) </t>
  </si>
  <si>
    <t>Head of Household Name:</t>
  </si>
  <si>
    <t>Move-in Date:</t>
  </si>
  <si>
    <t>Date of this Re-Assessment:</t>
  </si>
  <si>
    <t>Household Size</t>
  </si>
  <si>
    <t>A</t>
  </si>
  <si>
    <t>B</t>
  </si>
  <si>
    <t>C</t>
  </si>
  <si>
    <t>D</t>
  </si>
  <si>
    <t>Monthly Rent</t>
  </si>
  <si>
    <t>Does rent include utilities?</t>
  </si>
  <si>
    <t>Monthly Rent plus utilities:</t>
  </si>
  <si>
    <t>Utility Allowance (if "no" above)</t>
  </si>
  <si>
    <t>30 % AMI:</t>
  </si>
  <si>
    <t xml:space="preserve">Enter client name, source of income, gross amount and annualization factor on form.  (once income source per line).  </t>
  </si>
  <si>
    <t>Enter Household Details and Income:</t>
  </si>
  <si>
    <t>Rental Subsidy Calculations:</t>
  </si>
  <si>
    <t>Head of Household</t>
  </si>
  <si>
    <t>Date</t>
  </si>
  <si>
    <r>
      <rPr>
        <b/>
        <sz val="11"/>
        <color theme="1"/>
        <rFont val="Calibri"/>
        <family val="2"/>
        <scheme val="minor"/>
      </rPr>
      <t xml:space="preserve">Certification: </t>
    </r>
    <r>
      <rPr>
        <sz val="11"/>
        <color theme="1"/>
        <rFont val="Calibri"/>
        <family val="2"/>
        <scheme val="minor"/>
      </rPr>
      <t>By signing below I certify that the above information is true and represents a complete accounting of</t>
    </r>
  </si>
  <si>
    <t xml:space="preserve">                         my household income.</t>
  </si>
  <si>
    <t>Monthly Rent plus utilities (or utility allowance):</t>
  </si>
  <si>
    <r>
      <rPr>
        <i/>
        <sz val="8"/>
        <color theme="1"/>
        <rFont val="Calibri"/>
        <family val="2"/>
        <scheme val="minor"/>
      </rPr>
      <t>Example</t>
    </r>
    <r>
      <rPr>
        <i/>
        <sz val="10"/>
        <color theme="1"/>
        <rFont val="Calibri"/>
        <family val="2"/>
        <scheme val="minor"/>
      </rPr>
      <t xml:space="preserve"> Athena Brown</t>
    </r>
  </si>
  <si>
    <t xml:space="preserve">Pay periods / year* </t>
  </si>
  <si>
    <t>weekly:  52</t>
  </si>
  <si>
    <t>every two weeks: 26</t>
  </si>
  <si>
    <t>twice a month: 24</t>
  </si>
  <si>
    <t>monthly: 12</t>
  </si>
  <si>
    <t>When annual income above 30% AMI - ESG subsidy must end within 90 days</t>
  </si>
  <si>
    <t>yes</t>
  </si>
  <si>
    <t>no</t>
  </si>
  <si>
    <t>E</t>
  </si>
  <si>
    <t>ESG</t>
  </si>
  <si>
    <t xml:space="preserve">Months from Move-In:  </t>
  </si>
  <si>
    <t>CoC (FMR)</t>
  </si>
  <si>
    <t>CHG/City</t>
  </si>
  <si>
    <r>
      <t xml:space="preserve">* Pay Periods/Year. </t>
    </r>
    <r>
      <rPr>
        <sz val="11"/>
        <color theme="1"/>
        <rFont val="Calibri"/>
        <family val="2"/>
        <scheme val="minor"/>
      </rPr>
      <t>If pay periods are:</t>
    </r>
  </si>
  <si>
    <t>Rent Limit for this Unit:</t>
  </si>
  <si>
    <t>Athena Brown</t>
  </si>
  <si>
    <t xml:space="preserve">Bedrooms in Unit  </t>
  </si>
  <si>
    <t xml:space="preserve">Zip Code Tier  </t>
  </si>
  <si>
    <t xml:space="preserve">   Month 1:  Pay this full amount plus move-in costs</t>
  </si>
  <si>
    <r>
      <t xml:space="preserve">Monthly Income needed 
</t>
    </r>
    <r>
      <rPr>
        <sz val="11"/>
        <color theme="1"/>
        <rFont val="Calibri"/>
        <family val="2"/>
        <scheme val="minor"/>
      </rPr>
      <t>to afford this unit.</t>
    </r>
  </si>
  <si>
    <t>Zip Code of Unit</t>
  </si>
  <si>
    <t xml:space="preserve">Rent Standard  </t>
  </si>
  <si>
    <t>Exception (CHG/City/or Local)</t>
  </si>
  <si>
    <t>Rent limit info at move-in only:</t>
  </si>
  <si>
    <t>* Complete this calculation at move-in &amp; each 90 days after, until end of rent subsidy.
* at each 90 days after move-in include this worksheet in household file; together with:
             - Rapid Re-Housing 90 Day Re-Assessment / Re-Determination
             - Documentation of household income</t>
  </si>
  <si>
    <t>Net Pay per Pay Period</t>
  </si>
  <si>
    <t>Total Annual Household Net Income:</t>
  </si>
  <si>
    <t>Monthly Household Net Income:</t>
  </si>
  <si>
    <t>Net Income: Defined as take home pay after taxes and garnishments are removed.  If a household has garnishments,</t>
  </si>
  <si>
    <t>options to reduce them to the smallest amount possible will be a part of the case management plan.</t>
  </si>
  <si>
    <r>
      <rPr>
        <b/>
        <sz val="11"/>
        <color theme="1"/>
        <rFont val="Calibri"/>
        <family val="2"/>
        <scheme val="minor"/>
      </rPr>
      <t>Office Use fields</t>
    </r>
    <r>
      <rPr>
        <sz val="11"/>
        <color theme="1"/>
        <rFont val="Calibri"/>
        <family val="2"/>
        <scheme val="minor"/>
      </rPr>
      <t>:  The light grey cells (D3, D4, C13 and  D13) are for the Agency to customize and use for information of your choice such as case manager name, landlord name &amp; address or fiscal instructions.</t>
    </r>
  </si>
  <si>
    <t>https://www.huduser.gov/portal/datasets/fmr.html</t>
  </si>
  <si>
    <t>Month 1:  Full Subsidy</t>
  </si>
  <si>
    <t xml:space="preserve">   Month 2: Tenant pays 30% income to rent</t>
  </si>
  <si>
    <t xml:space="preserve">   Month 3: Tenant pays 40% income to rent</t>
  </si>
  <si>
    <t xml:space="preserve">   Month 4: Tenant pays 50% income to rent</t>
  </si>
  <si>
    <t xml:space="preserve">   Month 5: Tenant pays 60% income to rent</t>
  </si>
  <si>
    <t>Month 5 Tenant Pays:</t>
  </si>
  <si>
    <t>Month 4 Tenant Pays:</t>
  </si>
  <si>
    <t>Month 3 Tenant Pays:</t>
  </si>
  <si>
    <r>
      <rPr>
        <b/>
        <sz val="12"/>
        <color rgb="FFFF0000"/>
        <rFont val="Calibri"/>
        <family val="2"/>
        <scheme val="minor"/>
      </rPr>
      <t>Month 2 Tenant Pays</t>
    </r>
    <r>
      <rPr>
        <sz val="10"/>
        <color rgb="FFFF0000"/>
        <rFont val="Calibri"/>
        <family val="2"/>
        <scheme val="minor"/>
      </rPr>
      <t xml:space="preserve">: </t>
    </r>
  </si>
  <si>
    <t xml:space="preserve">    Tenant Pays 30% of their income          (30%)</t>
  </si>
  <si>
    <t xml:space="preserve">    Tenant Pays 40% of their income          (40%)</t>
  </si>
  <si>
    <t xml:space="preserve">    Tenant Pays 50% of their income          (50%)</t>
  </si>
  <si>
    <t xml:space="preserve">    Tenant Pays 60% of their income          (60%)</t>
  </si>
  <si>
    <t>Program Pays this Subsidy:</t>
  </si>
  <si>
    <t>Effective April 5, 2021</t>
  </si>
  <si>
    <t>https://www.huduser.gov/portal/datasets/il.html</t>
  </si>
  <si>
    <t>HUD releases median family income estimates on or about May 15 each year</t>
  </si>
  <si>
    <t xml:space="preserve">Very Low (50%) </t>
  </si>
  <si>
    <t>50 % AMI:</t>
  </si>
  <si>
    <t>Effective February 1, 2025</t>
  </si>
  <si>
    <t>Exceptions to rent limits must be documented in the client file together with “rent reasonableness” comparison of three comparable units in that zip code.</t>
  </si>
  <si>
    <t xml:space="preserve">HUD Fair Market Rents (FMR) for King County are adjusted annually and can be found online at </t>
  </si>
  <si>
    <t>https://www.kcha.org/documents/135.pdf</t>
  </si>
  <si>
    <t>https://www.seattlehousing.org/housing/housing-choice-vouchers/renting-voucher/voucher-payment-standards</t>
  </si>
  <si>
    <t xml:space="preserve">King County Housing Authority payment standards can be found online at </t>
  </si>
  <si>
    <t xml:space="preserve">Seattle Housing Authority payment standards can be found online at </t>
  </si>
  <si>
    <t>FY 2024 Income Limits for King County (Seattle-Bellevue, WA HUD Metro FMR Area)  (effective May 15, 2024)</t>
  </si>
  <si>
    <t>King County Housing Authority &gt; Landlords &gt; Rent &amp; Utilities</t>
  </si>
  <si>
    <t>Utility estimates | Seattle Housing Authority</t>
  </si>
  <si>
    <t>Utility Allowance Estimates can be found online by Housing Authority 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</si>
</sst>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409]* #,##0.00_);_([$$-409]* \(#,##0.00\);_([$$-409]* &quot;-&quot;??_);_(@_)"/>
    <numFmt numFmtId="165" formatCode="&quot;$&quot;#,##0.00"/>
    <numFmt numFmtId="166" formatCode="&quot;$&quot;#,##0"/>
    <numFmt numFmtId="167" formatCode="[$-409]d\-mmm\-yy;@"/>
    <numFmt numFmtId="168" formatCode="0_);\(0\)"/>
  </numFmts>
  <fonts count="38" x14ac:knownFonts="1">
    <font>
      <sz val="11"/>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i/>
      <sz val="11"/>
      <color theme="1"/>
      <name val="Calibri"/>
      <family val="2"/>
      <scheme val="minor"/>
    </font>
    <font>
      <i/>
      <sz val="8"/>
      <color theme="1"/>
      <name val="Calibri"/>
      <family val="2"/>
      <scheme val="minor"/>
    </font>
    <font>
      <i/>
      <sz val="10"/>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sz val="12"/>
      <color theme="1"/>
      <name val="Calibri"/>
      <family val="2"/>
      <scheme val="minor"/>
    </font>
    <font>
      <b/>
      <sz val="12"/>
      <color theme="1"/>
      <name val="Calibri"/>
      <family val="2"/>
    </font>
    <font>
      <sz val="9"/>
      <color theme="1"/>
      <name val="Calibri"/>
      <family val="2"/>
      <scheme val="minor"/>
    </font>
    <font>
      <sz val="8"/>
      <color theme="1"/>
      <name val="Calibri"/>
      <family val="2"/>
      <scheme val="minor"/>
    </font>
    <font>
      <i/>
      <sz val="9"/>
      <color theme="1"/>
      <name val="Calibri"/>
      <family val="2"/>
      <scheme val="minor"/>
    </font>
    <font>
      <b/>
      <sz val="12"/>
      <color rgb="FFFF0000"/>
      <name val="Calibri"/>
      <family val="2"/>
      <scheme val="minor"/>
    </font>
    <font>
      <b/>
      <sz val="12"/>
      <color theme="1"/>
      <name val="Calibri"/>
      <family val="2"/>
      <scheme val="minor"/>
    </font>
    <font>
      <sz val="14"/>
      <color theme="1"/>
      <name val="Calibri"/>
      <family val="2"/>
      <scheme val="minor"/>
    </font>
    <font>
      <sz val="10"/>
      <color rgb="FFFF0000"/>
      <name val="Calibri"/>
      <family val="2"/>
      <scheme val="minor"/>
    </font>
    <font>
      <b/>
      <i/>
      <sz val="9"/>
      <color theme="1"/>
      <name val="Calibri"/>
      <family val="2"/>
      <scheme val="minor"/>
    </font>
    <font>
      <i/>
      <sz val="12"/>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FA7D00"/>
      <name val="Calibri"/>
      <family val="2"/>
      <scheme val="minor"/>
    </font>
    <font>
      <sz val="10"/>
      <color theme="2" tint="-0.749992370372631"/>
      <name val="Calibri"/>
      <family val="2"/>
      <scheme val="minor"/>
    </font>
    <font>
      <b/>
      <sz val="12"/>
      <color theme="2" tint="-0.749992370372631"/>
      <name val="Calibri"/>
      <family val="2"/>
      <scheme val="minor"/>
    </font>
    <font>
      <sz val="10"/>
      <color theme="6" tint="-0.499984740745262"/>
      <name val="Calibri"/>
      <family val="2"/>
      <scheme val="minor"/>
    </font>
    <font>
      <b/>
      <sz val="12"/>
      <color theme="6" tint="-0.499984740745262"/>
      <name val="Calibri"/>
      <family val="2"/>
      <scheme val="minor"/>
    </font>
    <font>
      <sz val="10"/>
      <color theme="9" tint="-0.499984740745262"/>
      <name val="Calibri"/>
      <family val="2"/>
      <scheme val="minor"/>
    </font>
    <font>
      <b/>
      <sz val="12"/>
      <color theme="9" tint="-0.499984740745262"/>
      <name val="Calibri"/>
      <family val="2"/>
      <scheme val="minor"/>
    </font>
    <font>
      <b/>
      <sz val="11"/>
      <color rgb="FF9C0006"/>
      <name val="Calibri"/>
      <family val="2"/>
      <scheme val="minor"/>
    </font>
    <font>
      <b/>
      <sz val="11"/>
      <color rgb="FF9C6500"/>
      <name val="Calibri"/>
      <family val="2"/>
      <scheme val="minor"/>
    </font>
    <font>
      <b/>
      <sz val="11"/>
      <color rgb="FF006100"/>
      <name val="Calibri"/>
      <family val="2"/>
      <scheme val="minor"/>
    </font>
    <font>
      <b/>
      <sz val="11"/>
      <color theme="9" tint="-0.499984740745262"/>
      <name val="Calibri"/>
      <family val="2"/>
      <scheme val="minor"/>
    </font>
    <font>
      <sz val="12"/>
      <color theme="1"/>
      <name val="Calibri"/>
      <family val="2"/>
    </font>
    <font>
      <sz val="11"/>
      <color theme="1"/>
      <name val="Calibri"/>
      <family val="2"/>
    </font>
    <font>
      <b/>
      <sz val="11"/>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0" tint="-0.149967955565050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theme="5" tint="0.79998168889431442"/>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0" fontId="8" fillId="0" borderId="0" applyNumberFormat="0" applyFill="0" applyBorder="0" applyAlignment="0" applyProtection="0"/>
    <xf numFmtId="0" fontId="21" fillId="6" borderId="0" applyNumberFormat="0" applyBorder="0" applyAlignment="0" applyProtection="0"/>
    <xf numFmtId="0" fontId="22" fillId="7" borderId="0" applyNumberFormat="0" applyBorder="0" applyAlignment="0" applyProtection="0"/>
    <xf numFmtId="0" fontId="23" fillId="8" borderId="0" applyNumberFormat="0" applyBorder="0" applyAlignment="0" applyProtection="0"/>
    <xf numFmtId="0" fontId="24" fillId="9" borderId="20" applyNumberFormat="0" applyAlignment="0" applyProtection="0"/>
  </cellStyleXfs>
  <cellXfs count="117">
    <xf numFmtId="0" fontId="0" fillId="0" borderId="0" xfId="0"/>
    <xf numFmtId="0" fontId="0" fillId="0" borderId="0" xfId="0" applyProtection="1"/>
    <xf numFmtId="0" fontId="2" fillId="0" borderId="0" xfId="0" applyFont="1" applyAlignment="1" applyProtection="1">
      <alignment vertical="center" wrapText="1"/>
    </xf>
    <xf numFmtId="0" fontId="2" fillId="0" borderId="0" xfId="0" applyFont="1" applyAlignment="1" applyProtection="1">
      <alignment horizontal="center" vertical="center" wrapText="1"/>
    </xf>
    <xf numFmtId="0" fontId="0" fillId="2" borderId="0" xfId="0" applyFill="1" applyProtection="1"/>
    <xf numFmtId="0" fontId="0" fillId="2" borderId="1" xfId="0" applyFill="1" applyBorder="1" applyProtection="1"/>
    <xf numFmtId="0" fontId="6" fillId="2" borderId="1" xfId="0" applyFont="1" applyFill="1" applyBorder="1" applyProtection="1"/>
    <xf numFmtId="164" fontId="6" fillId="2" borderId="1" xfId="0" applyNumberFormat="1" applyFont="1" applyFill="1" applyBorder="1" applyProtection="1"/>
    <xf numFmtId="0" fontId="0" fillId="2" borderId="5" xfId="0" applyFill="1" applyBorder="1" applyProtection="1"/>
    <xf numFmtId="0" fontId="0" fillId="0" borderId="0" xfId="0" applyFill="1" applyBorder="1" applyProtection="1"/>
    <xf numFmtId="0" fontId="2" fillId="0" borderId="1" xfId="0" applyFont="1" applyFill="1" applyBorder="1" applyProtection="1">
      <protection locked="0"/>
    </xf>
    <xf numFmtId="0" fontId="1" fillId="0" borderId="0" xfId="0" applyFont="1" applyFill="1" applyAlignment="1" applyProtection="1">
      <alignment horizontal="center" vertical="center"/>
    </xf>
    <xf numFmtId="0" fontId="0" fillId="0" borderId="0" xfId="0" applyFill="1" applyProtection="1"/>
    <xf numFmtId="0" fontId="0" fillId="0" borderId="0" xfId="0" applyAlignment="1" applyProtection="1">
      <alignment vertical="center"/>
    </xf>
    <xf numFmtId="0" fontId="10" fillId="0" borderId="0" xfId="0" applyFont="1" applyAlignment="1">
      <alignment horizontal="left" vertical="center" indent="5"/>
    </xf>
    <xf numFmtId="0" fontId="11" fillId="0" borderId="0" xfId="0" applyFont="1" applyAlignment="1">
      <alignment horizontal="left" vertical="center" indent="5"/>
    </xf>
    <xf numFmtId="0" fontId="7" fillId="0" borderId="8" xfId="0" applyFont="1" applyBorder="1" applyAlignment="1">
      <alignment horizontal="center" vertical="center" wrapText="1"/>
    </xf>
    <xf numFmtId="0" fontId="9" fillId="0" borderId="8" xfId="0" applyFont="1" applyBorder="1" applyAlignment="1">
      <alignment horizontal="center" vertical="center" wrapText="1"/>
    </xf>
    <xf numFmtId="3" fontId="9" fillId="0" borderId="8" xfId="0" applyNumberFormat="1" applyFont="1" applyBorder="1" applyAlignment="1">
      <alignment horizontal="center" vertical="center" wrapText="1"/>
    </xf>
    <xf numFmtId="0" fontId="12" fillId="0" borderId="0" xfId="0" applyFont="1" applyAlignment="1" applyProtection="1">
      <alignment vertical="center"/>
    </xf>
    <xf numFmtId="0" fontId="0" fillId="2" borderId="0" xfId="0" applyFill="1" applyBorder="1" applyProtection="1"/>
    <xf numFmtId="0" fontId="2" fillId="2" borderId="6" xfId="0" applyFont="1" applyFill="1" applyBorder="1" applyAlignment="1" applyProtection="1">
      <alignment wrapText="1"/>
    </xf>
    <xf numFmtId="0" fontId="3" fillId="2" borderId="6" xfId="0" applyFont="1" applyFill="1" applyBorder="1" applyAlignment="1" applyProtection="1">
      <alignment horizontal="right"/>
    </xf>
    <xf numFmtId="0" fontId="3" fillId="2" borderId="4" xfId="0" applyFont="1" applyFill="1" applyBorder="1" applyAlignment="1" applyProtection="1">
      <alignment horizontal="right"/>
    </xf>
    <xf numFmtId="0" fontId="2" fillId="2" borderId="7" xfId="0" applyFont="1" applyFill="1" applyBorder="1" applyAlignment="1" applyProtection="1">
      <alignment wrapText="1"/>
    </xf>
    <xf numFmtId="0" fontId="2" fillId="2" borderId="0" xfId="0" applyFont="1" applyFill="1" applyBorder="1" applyAlignment="1" applyProtection="1"/>
    <xf numFmtId="0" fontId="13" fillId="2" borderId="0" xfId="0" applyFont="1" applyFill="1" applyAlignment="1" applyProtection="1"/>
    <xf numFmtId="164" fontId="0" fillId="0" borderId="0" xfId="0" applyNumberFormat="1" applyProtection="1"/>
    <xf numFmtId="0" fontId="0" fillId="2" borderId="0" xfId="0" applyFill="1" applyAlignment="1" applyProtection="1">
      <alignment vertical="center"/>
    </xf>
    <xf numFmtId="0" fontId="7" fillId="2" borderId="0" xfId="0" applyFont="1" applyFill="1" applyAlignment="1" applyProtection="1">
      <alignment vertical="center"/>
    </xf>
    <xf numFmtId="0" fontId="0" fillId="2" borderId="0" xfId="0" applyFill="1" applyBorder="1" applyAlignment="1" applyProtection="1">
      <alignment vertical="center"/>
    </xf>
    <xf numFmtId="0" fontId="12" fillId="2" borderId="0" xfId="0" applyFont="1" applyFill="1" applyAlignment="1" applyProtection="1">
      <alignment vertical="center"/>
    </xf>
    <xf numFmtId="164" fontId="3" fillId="3" borderId="1" xfId="0" applyNumberFormat="1" applyFont="1" applyFill="1" applyBorder="1" applyProtection="1"/>
    <xf numFmtId="0" fontId="3" fillId="2" borderId="0" xfId="0" applyFont="1" applyFill="1" applyBorder="1" applyProtection="1"/>
    <xf numFmtId="0" fontId="7" fillId="2" borderId="0" xfId="0" applyFont="1" applyFill="1" applyProtection="1"/>
    <xf numFmtId="0" fontId="0" fillId="2" borderId="0" xfId="0" applyFill="1" applyAlignment="1" applyProtection="1">
      <alignment horizontal="left" indent="7"/>
    </xf>
    <xf numFmtId="165" fontId="0" fillId="0" borderId="0" xfId="0" applyNumberFormat="1" applyProtection="1"/>
    <xf numFmtId="164" fontId="3" fillId="3" borderId="1" xfId="0" applyNumberFormat="1" applyFont="1" applyFill="1" applyBorder="1" applyAlignment="1" applyProtection="1">
      <alignment wrapText="1"/>
    </xf>
    <xf numFmtId="0" fontId="0" fillId="2" borderId="0" xfId="0" applyFill="1" applyBorder="1" applyAlignment="1" applyProtection="1">
      <alignment horizontal="left" vertical="center"/>
    </xf>
    <xf numFmtId="0" fontId="2" fillId="2" borderId="0" xfId="0" applyFont="1" applyFill="1" applyBorder="1" applyAlignment="1" applyProtection="1">
      <alignment wrapText="1"/>
    </xf>
    <xf numFmtId="0" fontId="1" fillId="2" borderId="0" xfId="0" applyFont="1" applyFill="1" applyProtection="1"/>
    <xf numFmtId="0" fontId="0" fillId="0" borderId="7" xfId="0" applyBorder="1" applyProtection="1"/>
    <xf numFmtId="0" fontId="8" fillId="2" borderId="0" xfId="1" applyFill="1" applyBorder="1" applyAlignment="1" applyProtection="1">
      <alignment horizontal="center" vertical="center"/>
    </xf>
    <xf numFmtId="0" fontId="7" fillId="2" borderId="0" xfId="0" applyFont="1" applyFill="1" applyAlignment="1" applyProtection="1">
      <alignment vertical="center" wrapText="1"/>
    </xf>
    <xf numFmtId="0" fontId="1" fillId="2" borderId="6" xfId="0" applyFont="1" applyFill="1" applyBorder="1" applyAlignment="1" applyProtection="1">
      <alignment vertical="center"/>
    </xf>
    <xf numFmtId="0" fontId="0" fillId="2" borderId="6" xfId="0" applyFill="1" applyBorder="1" applyAlignment="1" applyProtection="1">
      <alignment vertical="center"/>
    </xf>
    <xf numFmtId="164" fontId="3" fillId="3" borderId="10" xfId="0" applyNumberFormat="1" applyFont="1" applyFill="1" applyBorder="1" applyProtection="1"/>
    <xf numFmtId="0" fontId="2" fillId="2" borderId="3" xfId="0" applyFont="1" applyFill="1" applyBorder="1" applyAlignment="1" applyProtection="1">
      <alignment horizontal="right"/>
    </xf>
    <xf numFmtId="0" fontId="2" fillId="2" borderId="2" xfId="0" applyFont="1" applyFill="1" applyBorder="1" applyAlignment="1" applyProtection="1">
      <alignment horizontal="left"/>
    </xf>
    <xf numFmtId="166" fontId="2" fillId="2" borderId="3" xfId="0" applyNumberFormat="1" applyFont="1" applyFill="1" applyBorder="1" applyAlignment="1" applyProtection="1">
      <alignment horizontal="left"/>
    </xf>
    <xf numFmtId="0" fontId="4" fillId="2" borderId="0" xfId="0" applyFont="1" applyFill="1" applyAlignment="1" applyProtection="1">
      <alignment horizontal="center" vertical="center" wrapText="1"/>
    </xf>
    <xf numFmtId="0" fontId="7" fillId="0" borderId="0" xfId="0" applyFont="1" applyProtection="1"/>
    <xf numFmtId="0" fontId="7" fillId="2" borderId="0" xfId="0" applyFont="1" applyFill="1" applyBorder="1" applyAlignment="1" applyProtection="1">
      <alignment horizontal="right" vertical="center"/>
    </xf>
    <xf numFmtId="0" fontId="7" fillId="0" borderId="2" xfId="0" applyFont="1" applyBorder="1" applyAlignment="1" applyProtection="1">
      <alignment vertical="center"/>
      <protection locked="0"/>
    </xf>
    <xf numFmtId="167" fontId="7" fillId="0" borderId="9" xfId="0" applyNumberFormat="1" applyFont="1" applyBorder="1" applyAlignment="1" applyProtection="1">
      <alignment horizontal="center" vertical="center"/>
      <protection locked="0"/>
    </xf>
    <xf numFmtId="0" fontId="3" fillId="4" borderId="11" xfId="0" applyFont="1" applyFill="1" applyBorder="1" applyAlignment="1" applyProtection="1">
      <alignment horizontal="left" vertical="center"/>
    </xf>
    <xf numFmtId="0" fontId="7" fillId="4" borderId="12" xfId="0" applyFont="1" applyFill="1" applyBorder="1" applyAlignment="1" applyProtection="1">
      <alignment horizontal="center" vertical="center"/>
    </xf>
    <xf numFmtId="0" fontId="6" fillId="2" borderId="1" xfId="0" applyFont="1" applyFill="1" applyBorder="1" applyAlignment="1" applyProtection="1">
      <alignment horizontal="center"/>
    </xf>
    <xf numFmtId="0" fontId="2" fillId="0" borderId="1" xfId="0" applyFont="1" applyFill="1" applyBorder="1" applyAlignment="1" applyProtection="1">
      <alignment horizontal="center"/>
      <protection locked="0"/>
    </xf>
    <xf numFmtId="4" fontId="6" fillId="2" borderId="1" xfId="0" applyNumberFormat="1" applyFont="1" applyFill="1" applyBorder="1" applyProtection="1"/>
    <xf numFmtId="4" fontId="2" fillId="0" borderId="1" xfId="0" applyNumberFormat="1" applyFont="1" applyFill="1" applyBorder="1" applyProtection="1">
      <protection locked="0"/>
    </xf>
    <xf numFmtId="0" fontId="0" fillId="2" borderId="14" xfId="0" applyFill="1" applyBorder="1" applyProtection="1"/>
    <xf numFmtId="166" fontId="2" fillId="2" borderId="6" xfId="0" applyNumberFormat="1" applyFont="1" applyFill="1" applyBorder="1" applyAlignment="1" applyProtection="1">
      <alignment horizontal="left"/>
    </xf>
    <xf numFmtId="1" fontId="3" fillId="0" borderId="2" xfId="0" applyNumberFormat="1" applyFont="1" applyFill="1" applyBorder="1" applyAlignment="1" applyProtection="1">
      <alignment horizontal="center"/>
      <protection locked="0"/>
    </xf>
    <xf numFmtId="166" fontId="3" fillId="0" borderId="2" xfId="0" applyNumberFormat="1" applyFont="1" applyFill="1" applyBorder="1" applyAlignment="1" applyProtection="1">
      <alignment horizontal="center"/>
      <protection locked="0"/>
    </xf>
    <xf numFmtId="167" fontId="7" fillId="0" borderId="2" xfId="0" applyNumberFormat="1" applyFont="1" applyBorder="1" applyAlignment="1" applyProtection="1">
      <alignment horizontal="center" vertical="center"/>
      <protection locked="0"/>
    </xf>
    <xf numFmtId="164" fontId="3" fillId="3" borderId="2" xfId="0" applyNumberFormat="1" applyFont="1" applyFill="1" applyBorder="1" applyAlignment="1" applyProtection="1">
      <alignment vertical="center"/>
    </xf>
    <xf numFmtId="168" fontId="3" fillId="3" borderId="5" xfId="0" applyNumberFormat="1" applyFont="1" applyFill="1" applyBorder="1" applyAlignment="1" applyProtection="1">
      <alignment horizontal="center"/>
    </xf>
    <xf numFmtId="0" fontId="0" fillId="2" borderId="16" xfId="0" applyFill="1" applyBorder="1" applyAlignment="1" applyProtection="1">
      <alignment horizontal="right" vertical="center"/>
    </xf>
    <xf numFmtId="1" fontId="7" fillId="0" borderId="17" xfId="0" applyNumberFormat="1" applyFont="1" applyFill="1" applyBorder="1" applyAlignment="1" applyProtection="1">
      <alignment horizontal="center"/>
      <protection locked="0"/>
    </xf>
    <xf numFmtId="1" fontId="3" fillId="0" borderId="17" xfId="0" applyNumberFormat="1" applyFont="1" applyFill="1" applyBorder="1" applyAlignment="1" applyProtection="1">
      <alignment horizontal="center"/>
      <protection locked="0"/>
    </xf>
    <xf numFmtId="1" fontId="7" fillId="0" borderId="18" xfId="0" applyNumberFormat="1" applyFont="1" applyFill="1" applyBorder="1" applyAlignment="1" applyProtection="1">
      <alignment horizontal="center"/>
      <protection locked="0"/>
    </xf>
    <xf numFmtId="0" fontId="0" fillId="2" borderId="15" xfId="0" applyFill="1" applyBorder="1" applyAlignment="1" applyProtection="1">
      <alignment vertical="center"/>
    </xf>
    <xf numFmtId="0" fontId="0" fillId="2" borderId="12" xfId="0" applyFill="1" applyBorder="1" applyAlignment="1" applyProtection="1">
      <alignment vertical="center"/>
    </xf>
    <xf numFmtId="0" fontId="20" fillId="2" borderId="11" xfId="0" applyFont="1" applyFill="1" applyBorder="1" applyAlignment="1" applyProtection="1">
      <alignment vertical="center"/>
    </xf>
    <xf numFmtId="0" fontId="0" fillId="2" borderId="0" xfId="0" applyFont="1" applyFill="1" applyAlignment="1" applyProtection="1">
      <alignment vertical="center"/>
    </xf>
    <xf numFmtId="1" fontId="3" fillId="0" borderId="19" xfId="0" applyNumberFormat="1" applyFont="1" applyFill="1" applyBorder="1" applyAlignment="1" applyProtection="1">
      <alignment horizontal="center"/>
      <protection locked="0"/>
    </xf>
    <xf numFmtId="167" fontId="0" fillId="5" borderId="1" xfId="0" applyNumberFormat="1" applyFill="1" applyBorder="1" applyAlignment="1" applyProtection="1">
      <alignment vertical="center"/>
      <protection locked="0"/>
    </xf>
    <xf numFmtId="0" fontId="8" fillId="0" borderId="0" xfId="1"/>
    <xf numFmtId="0" fontId="2" fillId="2" borderId="2" xfId="0" applyFont="1" applyFill="1" applyBorder="1" applyAlignment="1" applyProtection="1">
      <alignment horizontal="right"/>
    </xf>
    <xf numFmtId="0" fontId="19" fillId="2" borderId="2" xfId="0" quotePrefix="1" applyFont="1" applyFill="1" applyBorder="1" applyAlignment="1" applyProtection="1">
      <alignment horizontal="left" vertical="center"/>
    </xf>
    <xf numFmtId="166" fontId="25" fillId="2" borderId="7" xfId="0" applyNumberFormat="1" applyFont="1" applyFill="1" applyBorder="1" applyAlignment="1" applyProtection="1">
      <alignment horizontal="left"/>
    </xf>
    <xf numFmtId="0" fontId="26" fillId="2" borderId="13" xfId="0" applyFont="1" applyFill="1" applyBorder="1" applyAlignment="1" applyProtection="1">
      <alignment horizontal="right"/>
    </xf>
    <xf numFmtId="166" fontId="27" fillId="2" borderId="7" xfId="0" applyNumberFormat="1" applyFont="1" applyFill="1" applyBorder="1" applyAlignment="1" applyProtection="1">
      <alignment horizontal="left"/>
    </xf>
    <xf numFmtId="0" fontId="28" fillId="2" borderId="13" xfId="0" applyFont="1" applyFill="1" applyBorder="1" applyAlignment="1" applyProtection="1">
      <alignment horizontal="right"/>
    </xf>
    <xf numFmtId="166" fontId="29" fillId="2" borderId="7" xfId="0" applyNumberFormat="1" applyFont="1" applyFill="1" applyBorder="1" applyAlignment="1" applyProtection="1">
      <alignment horizontal="left"/>
    </xf>
    <xf numFmtId="0" fontId="30" fillId="2" borderId="13" xfId="0" applyFont="1" applyFill="1" applyBorder="1" applyAlignment="1" applyProtection="1">
      <alignment horizontal="right"/>
    </xf>
    <xf numFmtId="166" fontId="18" fillId="2" borderId="3" xfId="0" applyNumberFormat="1" applyFont="1" applyFill="1" applyBorder="1" applyAlignment="1" applyProtection="1">
      <alignment horizontal="left"/>
    </xf>
    <xf numFmtId="0" fontId="18" fillId="2" borderId="13" xfId="0" applyFont="1" applyFill="1" applyBorder="1" applyAlignment="1" applyProtection="1">
      <alignment horizontal="right"/>
    </xf>
    <xf numFmtId="164" fontId="31" fillId="7" borderId="10" xfId="3" applyNumberFormat="1" applyFont="1" applyBorder="1" applyProtection="1"/>
    <xf numFmtId="164" fontId="32" fillId="8" borderId="10" xfId="4" applyNumberFormat="1" applyFont="1" applyBorder="1" applyProtection="1"/>
    <xf numFmtId="164" fontId="33" fillId="6" borderId="10" xfId="2" applyNumberFormat="1" applyFont="1" applyBorder="1" applyProtection="1"/>
    <xf numFmtId="0" fontId="19" fillId="10" borderId="2" xfId="0" applyFont="1" applyFill="1" applyBorder="1" applyProtection="1"/>
    <xf numFmtId="0" fontId="7" fillId="10" borderId="2" xfId="0" applyFont="1" applyFill="1" applyBorder="1" applyProtection="1"/>
    <xf numFmtId="164" fontId="34" fillId="9" borderId="20" xfId="5" applyNumberFormat="1" applyFont="1" applyProtection="1"/>
    <xf numFmtId="165" fontId="8" fillId="0" borderId="0" xfId="1" applyNumberFormat="1" applyProtection="1"/>
    <xf numFmtId="0" fontId="0" fillId="11" borderId="0" xfId="0" applyFill="1" applyProtection="1"/>
    <xf numFmtId="0" fontId="8" fillId="0" borderId="0" xfId="1" applyAlignment="1">
      <alignment horizontal="left" vertical="center" indent="4"/>
    </xf>
    <xf numFmtId="0" fontId="35" fillId="0" borderId="0" xfId="0" applyFont="1" applyAlignment="1">
      <alignment horizontal="left" vertical="center" indent="4"/>
    </xf>
    <xf numFmtId="0" fontId="10" fillId="0" borderId="0" xfId="0" applyFont="1"/>
    <xf numFmtId="0" fontId="16" fillId="0" borderId="0"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0" fillId="0" borderId="0" xfId="0" applyBorder="1"/>
    <xf numFmtId="0" fontId="6" fillId="0" borderId="0" xfId="0" applyFont="1" applyFill="1" applyBorder="1" applyAlignment="1">
      <alignment vertical="top"/>
    </xf>
    <xf numFmtId="0" fontId="1" fillId="0" borderId="0" xfId="0" applyFont="1" applyFill="1" applyBorder="1" applyAlignment="1" applyProtection="1">
      <alignment horizontal="center" vertical="top"/>
    </xf>
    <xf numFmtId="0" fontId="8" fillId="0" borderId="0" xfId="1" applyAlignment="1">
      <alignment horizontal="left" vertical="center" indent="2"/>
    </xf>
    <xf numFmtId="0" fontId="36" fillId="0" borderId="0" xfId="0" applyFont="1" applyAlignment="1">
      <alignment vertical="center"/>
    </xf>
    <xf numFmtId="0" fontId="37" fillId="0" borderId="0" xfId="1" applyFont="1" applyAlignment="1">
      <alignment horizontal="left" vertical="center" indent="2"/>
    </xf>
    <xf numFmtId="0" fontId="8" fillId="0" borderId="0" xfId="1" applyAlignment="1">
      <alignment horizontal="left" vertical="center"/>
    </xf>
    <xf numFmtId="0" fontId="14" fillId="2" borderId="0" xfId="0" applyFont="1" applyFill="1" applyAlignment="1" applyProtection="1">
      <alignment vertical="center" wrapText="1"/>
    </xf>
    <xf numFmtId="0" fontId="14" fillId="0" borderId="0" xfId="0" applyFont="1" applyAlignment="1" applyProtection="1">
      <alignment vertical="center"/>
    </xf>
    <xf numFmtId="0" fontId="0" fillId="0" borderId="1" xfId="0" applyBorder="1" applyAlignment="1" applyProtection="1">
      <alignment vertical="top" wrapText="1"/>
    </xf>
    <xf numFmtId="0" fontId="0" fillId="0" borderId="1" xfId="0" applyBorder="1" applyAlignment="1">
      <alignment wrapText="1"/>
    </xf>
    <xf numFmtId="0" fontId="0" fillId="5" borderId="1" xfId="0" applyFill="1" applyBorder="1" applyAlignment="1" applyProtection="1">
      <alignment vertical="center"/>
    </xf>
    <xf numFmtId="0" fontId="0" fillId="5" borderId="1" xfId="0" applyFill="1" applyBorder="1" applyAlignment="1">
      <alignment vertical="center"/>
    </xf>
  </cellXfs>
  <cellStyles count="6">
    <cellStyle name="Bad" xfId="3" builtinId="27"/>
    <cellStyle name="Calculation" xfId="5" builtinId="22"/>
    <cellStyle name="Good" xfId="2" builtinId="26"/>
    <cellStyle name="Hyperlink" xfId="1" builtinId="8"/>
    <cellStyle name="Neutral" xfId="4" builtinId="28"/>
    <cellStyle name="Normal" xfId="0" builtinId="0"/>
  </cellStyles>
  <dxfs count="6">
    <dxf>
      <font>
        <b/>
        <i val="0"/>
        <color rgb="FFFF0000"/>
      </font>
      <fill>
        <patternFill>
          <bgColor rgb="FFFFFF00"/>
        </patternFill>
      </fill>
    </dxf>
    <dxf>
      <font>
        <color rgb="FF9C0006"/>
      </font>
      <fill>
        <patternFill>
          <bgColor rgb="FFFFC7CE"/>
        </patternFill>
      </fill>
    </dxf>
    <dxf>
      <font>
        <color rgb="FF9C0006"/>
      </font>
      <fill>
        <patternFill>
          <bgColor rgb="FFFFC7CE"/>
        </patternFill>
      </fill>
    </dxf>
    <dxf>
      <font>
        <b/>
        <i val="0"/>
        <color rgb="FFFF0000"/>
      </font>
      <fill>
        <patternFill>
          <bgColor rgb="FFFFFF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A9FCC"/>
      <color rgb="FF81B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13</xdr:col>
      <xdr:colOff>213360</xdr:colOff>
      <xdr:row>13</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955780" y="350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161925</xdr:colOff>
      <xdr:row>13</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404985" y="350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4</xdr:col>
      <xdr:colOff>1266265</xdr:colOff>
      <xdr:row>26</xdr:row>
      <xdr:rowOff>100853</xdr:rowOff>
    </xdr:from>
    <xdr:to>
      <xdr:col>5</xdr:col>
      <xdr:colOff>11906</xdr:colOff>
      <xdr:row>26</xdr:row>
      <xdr:rowOff>101204</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a:off x="5906845" y="6288293"/>
          <a:ext cx="10561" cy="351"/>
        </a:xfrm>
        <a:prstGeom prst="straightConnector1">
          <a:avLst/>
        </a:prstGeom>
        <a:ln>
          <a:solidFill>
            <a:schemeClr val="tx1"/>
          </a:solidFill>
          <a:headEnd type="none"/>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2156460</xdr:colOff>
      <xdr:row>0</xdr:row>
      <xdr:rowOff>76200</xdr:rowOff>
    </xdr:from>
    <xdr:to>
      <xdr:col>5</xdr:col>
      <xdr:colOff>1074420</xdr:colOff>
      <xdr:row>1</xdr:row>
      <xdr:rowOff>662940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4206240" y="76200"/>
          <a:ext cx="2773680" cy="769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b="1">
              <a:solidFill>
                <a:schemeClr val="tx1"/>
              </a:solidFill>
            </a:rPr>
            <a:t>Seattle-</a:t>
          </a:r>
          <a:r>
            <a:rPr lang="en-US" sz="1000" b="1" baseline="0">
              <a:solidFill>
                <a:schemeClr val="tx1"/>
              </a:solidFill>
            </a:rPr>
            <a:t> King County</a:t>
          </a:r>
        </a:p>
        <a:p>
          <a:pPr algn="ctr"/>
          <a:r>
            <a:rPr lang="en-US" sz="1600" b="1">
              <a:solidFill>
                <a:schemeClr val="tx1"/>
              </a:solidFill>
              <a:latin typeface="+mn-lt"/>
              <a:ea typeface="+mn-ea"/>
              <a:cs typeface="+mn-cs"/>
            </a:rPr>
            <a:t>Rapid Re-Housing Subsidy</a:t>
          </a:r>
          <a:r>
            <a:rPr lang="en-US" sz="1600" b="1" baseline="0">
              <a:solidFill>
                <a:schemeClr val="tx1"/>
              </a:solidFill>
              <a:latin typeface="+mn-lt"/>
              <a:ea typeface="+mn-ea"/>
              <a:cs typeface="+mn-cs"/>
            </a:rPr>
            <a:t> &amp; Re-Assessment Calculation</a:t>
          </a:r>
          <a:endParaRPr lang="en-US" sz="16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13</xdr:col>
      <xdr:colOff>213360</xdr:colOff>
      <xdr:row>30</xdr:row>
      <xdr:rowOff>0</xdr:rowOff>
    </xdr:from>
    <xdr:ext cx="184731" cy="264560"/>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2207240" y="51892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161925</xdr:colOff>
      <xdr:row>27</xdr:row>
      <xdr:rowOff>152400</xdr:rowOff>
    </xdr:from>
    <xdr:ext cx="184731" cy="264560"/>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9656445" y="4792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38100</xdr:colOff>
      <xdr:row>6</xdr:row>
      <xdr:rowOff>28576</xdr:rowOff>
    </xdr:from>
    <xdr:to>
      <xdr:col>5</xdr:col>
      <xdr:colOff>1028700</xdr:colOff>
      <xdr:row>30</xdr:row>
      <xdr:rowOff>0</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38100" y="661036"/>
          <a:ext cx="6812280" cy="45281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none" baseline="0"/>
            <a:t>What is counted as income?</a:t>
          </a:r>
        </a:p>
        <a:p>
          <a:r>
            <a:rPr lang="en-US" sz="1000" b="0" u="none" baseline="0"/>
            <a:t>Income includes the current (</a:t>
          </a:r>
          <a:r>
            <a:rPr lang="en-US" sz="1000" b="0" i="1" u="none" baseline="0"/>
            <a:t>not</a:t>
          </a:r>
          <a:r>
            <a:rPr lang="en-US" sz="1000" b="0" i="0" u="none" baseline="0"/>
            <a:t> projected) net (after taxes and garnishments)  </a:t>
          </a:r>
          <a:r>
            <a:rPr lang="en-US" sz="1000" b="0" i="0" u="sng" baseline="0"/>
            <a:t>annualized</a:t>
          </a:r>
          <a:r>
            <a:rPr lang="en-US" sz="1000" b="0" i="0" u="none" baseline="0"/>
            <a:t> income of all adult (18 years and older) household members and unearned income attributable to a minor.  </a:t>
          </a:r>
        </a:p>
        <a:p>
          <a:endParaRPr lang="en-US" sz="800" b="1" i="0" u="none" baseline="0"/>
        </a:p>
        <a:p>
          <a:r>
            <a:rPr lang="en-US" sz="1000" b="0" i="0" u="none" baseline="0"/>
            <a:t>The definition of income reflects a household's income at the time they are seeking assistance. Accordingly, documents and information collected to verify income should be recent.  Documentation dated within 30 days is acceptable.  However, for public assistance benefits (e.g. SSI, food stamps, etc), a benefits statement received any time with the twelve months prior to the time of application and reflecting current benefits received by a household is allowed.  The following types of inclusions must be counted when calculating current gross income:</a:t>
          </a:r>
        </a:p>
        <a:p>
          <a:endParaRPr lang="en-US" sz="800" b="0" i="0" u="none" baseline="0"/>
        </a:p>
        <a:p>
          <a:endParaRPr lang="en-US" sz="1000" b="1" i="0" u="none" baseline="0"/>
        </a:p>
        <a:p>
          <a:endParaRPr lang="en-US" sz="1000" b="1" i="0" u="none" baseline="0"/>
        </a:p>
        <a:p>
          <a:endParaRPr lang="en-US" sz="1000" b="1" i="0" u="none" baseline="0"/>
        </a:p>
        <a:p>
          <a:endParaRPr lang="en-US" sz="1000" b="1" i="0" u="none" baseline="0"/>
        </a:p>
        <a:p>
          <a:endParaRPr lang="en-US" sz="1000" b="1" i="0" u="none" baseline="0"/>
        </a:p>
        <a:p>
          <a:endParaRPr lang="en-US" sz="1000" b="1" i="0" u="none" baseline="0"/>
        </a:p>
        <a:p>
          <a:endParaRPr lang="en-US" sz="1000" b="1" i="0" u="none" baseline="0"/>
        </a:p>
        <a:p>
          <a:r>
            <a:rPr lang="en-US" sz="1000" b="1" i="0" u="none" baseline="0"/>
            <a:t>Annualized Wages and Periodic Payments</a:t>
          </a:r>
          <a:endParaRPr lang="en-US" sz="1000" b="0" i="0" u="none" baseline="0"/>
        </a:p>
        <a:p>
          <a:r>
            <a:rPr lang="en-US" sz="1000" b="0" i="0" u="none" baseline="0"/>
            <a:t>When calculating income based on hourly, weekly, or monthly payment information, add the net amount earned on each payment period that is documented and divide by the number of payment periods; this provides an average wage per payment period.  Annualize the income using the following methods:</a:t>
          </a:r>
        </a:p>
        <a:p>
          <a:endParaRPr lang="en-US" sz="1000" b="1"/>
        </a:p>
      </xdr:txBody>
    </xdr:sp>
    <xdr:clientData/>
  </xdr:twoCellAnchor>
  <xdr:twoCellAnchor editAs="oneCell">
    <xdr:from>
      <xdr:col>1</xdr:col>
      <xdr:colOff>767715</xdr:colOff>
      <xdr:row>23</xdr:row>
      <xdr:rowOff>171450</xdr:rowOff>
    </xdr:from>
    <xdr:to>
      <xdr:col>4</xdr:col>
      <xdr:colOff>105610</xdr:colOff>
      <xdr:row>28</xdr:row>
      <xdr:rowOff>180312</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a:stretch>
          <a:fillRect/>
        </a:stretch>
      </xdr:blipFill>
      <xdr:spPr>
        <a:xfrm>
          <a:off x="927735" y="4072890"/>
          <a:ext cx="4327634" cy="929521"/>
        </a:xfrm>
        <a:prstGeom prst="rect">
          <a:avLst/>
        </a:prstGeom>
      </xdr:spPr>
    </xdr:pic>
    <xdr:clientData/>
  </xdr:twoCellAnchor>
  <xdr:twoCellAnchor>
    <xdr:from>
      <xdr:col>2</xdr:col>
      <xdr:colOff>409575</xdr:colOff>
      <xdr:row>0</xdr:row>
      <xdr:rowOff>76200</xdr:rowOff>
    </xdr:from>
    <xdr:to>
      <xdr:col>4</xdr:col>
      <xdr:colOff>447675</xdr:colOff>
      <xdr:row>1</xdr:row>
      <xdr:rowOff>76200</xdr:rowOff>
    </xdr:to>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2459355" y="76200"/>
          <a:ext cx="3139440" cy="182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lang="en-US" sz="1600" b="1">
            <a:solidFill>
              <a:schemeClr val="tx1"/>
            </a:solidFill>
          </a:endParaRPr>
        </a:p>
      </xdr:txBody>
    </xdr:sp>
    <xdr:clientData/>
  </xdr:twoCellAnchor>
  <xdr:twoCellAnchor editAs="oneCell">
    <xdr:from>
      <xdr:col>1</xdr:col>
      <xdr:colOff>723900</xdr:colOff>
      <xdr:row>13</xdr:row>
      <xdr:rowOff>144780</xdr:rowOff>
    </xdr:from>
    <xdr:to>
      <xdr:col>4</xdr:col>
      <xdr:colOff>544787</xdr:colOff>
      <xdr:row>19</xdr:row>
      <xdr:rowOff>96339</xdr:rowOff>
    </xdr:to>
    <xdr:pic>
      <xdr:nvPicPr>
        <xdr:cNvPr id="8" name="Picture 7">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2"/>
        <a:stretch>
          <a:fillRect/>
        </a:stretch>
      </xdr:blipFill>
      <xdr:spPr>
        <a:xfrm>
          <a:off x="883920" y="2110740"/>
          <a:ext cx="4813348" cy="108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13</xdr:col>
      <xdr:colOff>213360</xdr:colOff>
      <xdr:row>13</xdr:row>
      <xdr:rowOff>0</xdr:rowOff>
    </xdr:from>
    <xdr:ext cx="184731" cy="264560"/>
    <xdr:sp macro="" textlink="">
      <xdr:nvSpPr>
        <xdr:cNvPr id="2" name="TextBox 1">
          <a:extLst>
            <a:ext uri="{FF2B5EF4-FFF2-40B4-BE49-F238E27FC236}">
              <a16:creationId xmlns:a16="http://schemas.microsoft.com/office/drawing/2014/main" id="{2EC86121-9088-4A34-9815-6A459BD03893}"/>
            </a:ext>
          </a:extLst>
        </xdr:cNvPr>
        <xdr:cNvSpPr txBox="1"/>
      </xdr:nvSpPr>
      <xdr:spPr>
        <a:xfrm>
          <a:off x="12326439" y="3371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161925</xdr:colOff>
      <xdr:row>13</xdr:row>
      <xdr:rowOff>0</xdr:rowOff>
    </xdr:from>
    <xdr:ext cx="184731" cy="264560"/>
    <xdr:sp macro="" textlink="">
      <xdr:nvSpPr>
        <xdr:cNvPr id="3" name="TextBox 2">
          <a:extLst>
            <a:ext uri="{FF2B5EF4-FFF2-40B4-BE49-F238E27FC236}">
              <a16:creationId xmlns:a16="http://schemas.microsoft.com/office/drawing/2014/main" id="{7E720FBF-756F-4D95-B069-3FC557B15F59}"/>
            </a:ext>
          </a:extLst>
        </xdr:cNvPr>
        <xdr:cNvSpPr txBox="1"/>
      </xdr:nvSpPr>
      <xdr:spPr>
        <a:xfrm>
          <a:off x="9685564" y="3371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4</xdr:col>
      <xdr:colOff>1266265</xdr:colOff>
      <xdr:row>26</xdr:row>
      <xdr:rowOff>100853</xdr:rowOff>
    </xdr:from>
    <xdr:to>
      <xdr:col>5</xdr:col>
      <xdr:colOff>11906</xdr:colOff>
      <xdr:row>26</xdr:row>
      <xdr:rowOff>101204</xdr:rowOff>
    </xdr:to>
    <xdr:cxnSp macro="">
      <xdr:nvCxnSpPr>
        <xdr:cNvPr id="4" name="Straight Arrow Connector 3">
          <a:extLst>
            <a:ext uri="{FF2B5EF4-FFF2-40B4-BE49-F238E27FC236}">
              <a16:creationId xmlns:a16="http://schemas.microsoft.com/office/drawing/2014/main" id="{B5206B43-3B29-4503-8E07-DC63FBD6CBCC}"/>
            </a:ext>
          </a:extLst>
        </xdr:cNvPr>
        <xdr:cNvCxnSpPr/>
      </xdr:nvCxnSpPr>
      <xdr:spPr>
        <a:xfrm>
          <a:off x="6094079" y="6150589"/>
          <a:ext cx="12466" cy="351"/>
        </a:xfrm>
        <a:prstGeom prst="straightConnector1">
          <a:avLst/>
        </a:prstGeom>
        <a:ln>
          <a:solidFill>
            <a:schemeClr val="tx1"/>
          </a:solidFill>
          <a:headEnd type="none"/>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2156460</xdr:colOff>
      <xdr:row>0</xdr:row>
      <xdr:rowOff>76200</xdr:rowOff>
    </xdr:from>
    <xdr:to>
      <xdr:col>5</xdr:col>
      <xdr:colOff>1074420</xdr:colOff>
      <xdr:row>1</xdr:row>
      <xdr:rowOff>662940</xdr:rowOff>
    </xdr:to>
    <xdr:sp macro="" textlink="">
      <xdr:nvSpPr>
        <xdr:cNvPr id="5" name="TextBox 4">
          <a:extLst>
            <a:ext uri="{FF2B5EF4-FFF2-40B4-BE49-F238E27FC236}">
              <a16:creationId xmlns:a16="http://schemas.microsoft.com/office/drawing/2014/main" id="{A48CB649-FD10-4045-A52B-80AC50D5BFD4}"/>
            </a:ext>
          </a:extLst>
        </xdr:cNvPr>
        <xdr:cNvSpPr txBox="1"/>
      </xdr:nvSpPr>
      <xdr:spPr>
        <a:xfrm>
          <a:off x="4268289" y="76200"/>
          <a:ext cx="2906213" cy="7704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b="1">
              <a:solidFill>
                <a:schemeClr val="tx1"/>
              </a:solidFill>
            </a:rPr>
            <a:t>Seattle-</a:t>
          </a:r>
          <a:r>
            <a:rPr lang="en-US" sz="1000" b="1" baseline="0">
              <a:solidFill>
                <a:schemeClr val="tx1"/>
              </a:solidFill>
            </a:rPr>
            <a:t> King County</a:t>
          </a:r>
        </a:p>
        <a:p>
          <a:pPr algn="ctr"/>
          <a:r>
            <a:rPr lang="en-US" sz="1600" b="1">
              <a:solidFill>
                <a:schemeClr val="tx1"/>
              </a:solidFill>
              <a:latin typeface="+mn-lt"/>
              <a:ea typeface="+mn-ea"/>
              <a:cs typeface="+mn-cs"/>
            </a:rPr>
            <a:t>Rapid Re-Housing Subsidy</a:t>
          </a:r>
          <a:br>
            <a:rPr lang="en-US" sz="1600" b="1">
              <a:solidFill>
                <a:schemeClr val="tx1"/>
              </a:solidFill>
              <a:latin typeface="+mn-lt"/>
              <a:ea typeface="+mn-ea"/>
              <a:cs typeface="+mn-cs"/>
            </a:rPr>
          </a:br>
          <a:r>
            <a:rPr lang="en-US" sz="1600" b="1">
              <a:solidFill>
                <a:schemeClr val="tx1"/>
              </a:solidFill>
              <a:latin typeface="+mn-lt"/>
              <a:ea typeface="+mn-ea"/>
              <a:cs typeface="+mn-cs"/>
            </a:rPr>
            <a:t>&amp; Re-Assessment Calculation</a:t>
          </a:r>
          <a:endParaRPr lang="en-US" sz="1600" b="1">
            <a:solidFill>
              <a:schemeClr val="tx1"/>
            </a:solidFill>
          </a:endParaRPr>
        </a:p>
      </xdr:txBody>
    </xdr:sp>
    <xdr:clientData/>
  </xdr:twoCellAnchor>
  <xdr:oneCellAnchor>
    <xdr:from>
      <xdr:col>13</xdr:col>
      <xdr:colOff>213360</xdr:colOff>
      <xdr:row>11</xdr:row>
      <xdr:rowOff>0</xdr:rowOff>
    </xdr:from>
    <xdr:ext cx="184731" cy="264560"/>
    <xdr:sp macro="" textlink="">
      <xdr:nvSpPr>
        <xdr:cNvPr id="6" name="TextBox 5">
          <a:extLst>
            <a:ext uri="{FF2B5EF4-FFF2-40B4-BE49-F238E27FC236}">
              <a16:creationId xmlns:a16="http://schemas.microsoft.com/office/drawing/2014/main" id="{BC2B18E7-084E-48C5-88AA-4C9CAA52836A}"/>
            </a:ext>
          </a:extLst>
        </xdr:cNvPr>
        <xdr:cNvSpPr txBox="1"/>
      </xdr:nvSpPr>
      <xdr:spPr>
        <a:xfrm>
          <a:off x="12170410" y="3371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161925</xdr:colOff>
      <xdr:row>11</xdr:row>
      <xdr:rowOff>0</xdr:rowOff>
    </xdr:from>
    <xdr:ext cx="184731" cy="264560"/>
    <xdr:sp macro="" textlink="">
      <xdr:nvSpPr>
        <xdr:cNvPr id="7" name="TextBox 6">
          <a:extLst>
            <a:ext uri="{FF2B5EF4-FFF2-40B4-BE49-F238E27FC236}">
              <a16:creationId xmlns:a16="http://schemas.microsoft.com/office/drawing/2014/main" id="{CFB36FBC-D2CC-49BE-86EA-B8BD2B9B1530}"/>
            </a:ext>
          </a:extLst>
        </xdr:cNvPr>
        <xdr:cNvSpPr txBox="1"/>
      </xdr:nvSpPr>
      <xdr:spPr>
        <a:xfrm>
          <a:off x="9559925" y="3371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seattlehousing.org/housing/housing-choice-vouchers/renting-voucher/utility-estimates" TargetMode="External"/><Relationship Id="rId2" Type="http://schemas.openxmlformats.org/officeDocument/2006/relationships/hyperlink" Target="https://www.kcha.org/landlords/rent-utilities" TargetMode="External"/><Relationship Id="rId1" Type="http://schemas.openxmlformats.org/officeDocument/2006/relationships/hyperlink" Target="https://www.huduser.gov/portal/datasets/il.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eattlehousing.org/housing/housing-choice-vouchers/renting-voucher/voucher-payment-standards" TargetMode="External"/><Relationship Id="rId2" Type="http://schemas.openxmlformats.org/officeDocument/2006/relationships/hyperlink" Target="https://www.kcha.org/documents/135.pdf" TargetMode="External"/><Relationship Id="rId1" Type="http://schemas.openxmlformats.org/officeDocument/2006/relationships/hyperlink" Target="https://www.huduser.gov/portal/datasets/fmr.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seattlehousing.org/housing/housing-choice-vouchers/renting-voucher/utility-estimates" TargetMode="External"/><Relationship Id="rId1" Type="http://schemas.openxmlformats.org/officeDocument/2006/relationships/hyperlink" Target="https://www.kcha.org/landlords/rent-utilities"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0"/>
  <sheetViews>
    <sheetView showGridLines="0" tabSelected="1" topLeftCell="A17" zoomScale="85" zoomScaleNormal="85" workbookViewId="0">
      <selection activeCell="C6" sqref="C6"/>
    </sheetView>
  </sheetViews>
  <sheetFormatPr defaultColWidth="9.1796875" defaultRowHeight="14.5" x14ac:dyDescent="0.35"/>
  <cols>
    <col min="1" max="1" width="2.26953125" style="1" customWidth="1"/>
    <col min="2" max="2" width="27.54296875" style="1" customWidth="1"/>
    <col min="3" max="3" width="34.26953125" style="1" customWidth="1"/>
    <col min="4" max="4" width="12.26953125" style="1" customWidth="1"/>
    <col min="5" max="5" width="9.7265625" style="1" customWidth="1"/>
    <col min="6" max="6" width="16.7265625" style="1" customWidth="1"/>
    <col min="7" max="7" width="3.36328125" style="1" customWidth="1"/>
    <col min="8" max="8" width="19.26953125" style="1" customWidth="1"/>
    <col min="9" max="25" width="9.1796875" style="1"/>
    <col min="26" max="27" width="9.1796875" style="1" hidden="1" customWidth="1"/>
    <col min="28" max="16384" width="9.1796875" style="1"/>
  </cols>
  <sheetData>
    <row r="1" spans="1:27" x14ac:dyDescent="0.35">
      <c r="A1" s="28"/>
      <c r="B1" s="31" t="s">
        <v>80</v>
      </c>
      <c r="C1" s="28"/>
      <c r="D1" s="28"/>
      <c r="E1" s="28"/>
      <c r="F1" s="28"/>
      <c r="Z1" s="1" t="s">
        <v>35</v>
      </c>
      <c r="AA1" s="1" t="s">
        <v>38</v>
      </c>
    </row>
    <row r="2" spans="1:27" ht="66" customHeight="1" x14ac:dyDescent="0.35">
      <c r="A2" s="28"/>
      <c r="B2" s="111" t="s">
        <v>53</v>
      </c>
      <c r="C2" s="112"/>
      <c r="D2" s="28"/>
      <c r="E2" s="28"/>
      <c r="F2" s="28"/>
      <c r="H2" s="113" t="s">
        <v>59</v>
      </c>
      <c r="I2" s="114"/>
      <c r="J2" s="114"/>
      <c r="K2" s="114"/>
      <c r="L2" s="114"/>
      <c r="M2" s="114"/>
      <c r="N2" s="114"/>
      <c r="Z2" s="1" t="s">
        <v>36</v>
      </c>
      <c r="AA2" s="1" t="s">
        <v>40</v>
      </c>
    </row>
    <row r="3" spans="1:27" s="12" customFormat="1" ht="21" customHeight="1" x14ac:dyDescent="0.35">
      <c r="A3" s="28"/>
      <c r="B3" s="44" t="s">
        <v>21</v>
      </c>
      <c r="C3" s="45"/>
      <c r="D3" s="115"/>
      <c r="E3" s="116"/>
      <c r="F3" s="116"/>
      <c r="G3" s="11"/>
      <c r="H3" s="9"/>
      <c r="I3" s="9"/>
      <c r="J3" s="100"/>
      <c r="K3" s="101"/>
      <c r="L3" s="9"/>
      <c r="M3" s="9"/>
      <c r="N3" s="9"/>
      <c r="O3" s="9"/>
      <c r="P3" s="9"/>
      <c r="AA3" s="12" t="s">
        <v>41</v>
      </c>
    </row>
    <row r="4" spans="1:27" s="12" customFormat="1" ht="15" customHeight="1" x14ac:dyDescent="0.35">
      <c r="A4" s="28"/>
      <c r="B4" s="29" t="s">
        <v>7</v>
      </c>
      <c r="C4" s="53"/>
      <c r="D4" s="115"/>
      <c r="E4" s="116"/>
      <c r="F4" s="116"/>
      <c r="G4" s="11"/>
      <c r="H4" s="101"/>
      <c r="I4" s="9"/>
      <c r="J4" s="102"/>
      <c r="K4" s="102"/>
      <c r="L4" s="102"/>
      <c r="M4" s="102"/>
      <c r="N4" s="102"/>
      <c r="O4" s="102"/>
      <c r="P4" s="102"/>
      <c r="AA4" s="12" t="s">
        <v>51</v>
      </c>
    </row>
    <row r="5" spans="1:27" s="12" customFormat="1" ht="15" customHeight="1" x14ac:dyDescent="0.35">
      <c r="A5" s="28"/>
      <c r="B5" s="29" t="s">
        <v>8</v>
      </c>
      <c r="C5" s="54"/>
      <c r="D5" s="30"/>
      <c r="E5" s="52"/>
      <c r="F5" s="28"/>
      <c r="G5" s="11"/>
      <c r="H5" s="109" t="s">
        <v>90</v>
      </c>
      <c r="I5" s="9"/>
      <c r="J5" s="103"/>
      <c r="K5" s="103"/>
      <c r="L5" s="103"/>
      <c r="M5" s="103"/>
      <c r="N5" s="103"/>
      <c r="O5" s="103"/>
      <c r="P5" s="103"/>
    </row>
    <row r="6" spans="1:27" s="12" customFormat="1" ht="15" customHeight="1" thickBot="1" x14ac:dyDescent="0.4">
      <c r="A6" s="28"/>
      <c r="B6" s="29" t="s">
        <v>9</v>
      </c>
      <c r="C6" s="54"/>
      <c r="D6" s="38"/>
      <c r="E6" s="52" t="s">
        <v>39</v>
      </c>
      <c r="F6" s="67">
        <f>(C6-C5)/30</f>
        <v>0</v>
      </c>
      <c r="G6" s="11"/>
      <c r="H6" s="108"/>
      <c r="I6" s="101"/>
      <c r="J6" s="101"/>
      <c r="K6" s="101"/>
      <c r="L6" s="101"/>
      <c r="M6" s="101"/>
      <c r="N6" s="101"/>
      <c r="O6" s="101"/>
      <c r="P6" s="101"/>
    </row>
    <row r="7" spans="1:27" s="12" customFormat="1" ht="15" customHeight="1" thickBot="1" x14ac:dyDescent="0.4">
      <c r="A7" s="28"/>
      <c r="B7" s="29" t="s">
        <v>10</v>
      </c>
      <c r="C7" s="63"/>
      <c r="D7" s="74" t="s">
        <v>52</v>
      </c>
      <c r="E7" s="72"/>
      <c r="F7" s="73"/>
      <c r="G7" s="11"/>
      <c r="H7" s="110" t="s">
        <v>88</v>
      </c>
      <c r="I7" s="101"/>
      <c r="J7" s="103"/>
      <c r="K7" s="103"/>
      <c r="L7" s="103"/>
      <c r="M7" s="103"/>
      <c r="N7" s="103"/>
      <c r="O7" s="103"/>
      <c r="P7" s="103"/>
    </row>
    <row r="8" spans="1:27" s="12" customFormat="1" ht="15" customHeight="1" x14ac:dyDescent="0.35">
      <c r="A8" s="28"/>
      <c r="B8" s="29" t="s">
        <v>15</v>
      </c>
      <c r="C8" s="64"/>
      <c r="D8" s="68"/>
      <c r="E8" s="52" t="s">
        <v>45</v>
      </c>
      <c r="F8" s="71"/>
      <c r="G8" s="11"/>
      <c r="H8" s="110" t="s">
        <v>89</v>
      </c>
      <c r="I8" s="101"/>
      <c r="J8" s="101"/>
      <c r="K8" s="101"/>
      <c r="L8" s="101"/>
      <c r="M8" s="101"/>
      <c r="N8" s="101"/>
      <c r="O8" s="101"/>
      <c r="P8" s="101"/>
    </row>
    <row r="9" spans="1:27" s="12" customFormat="1" ht="15" customHeight="1" x14ac:dyDescent="0.35">
      <c r="A9" s="28"/>
      <c r="B9" s="29" t="s">
        <v>16</v>
      </c>
      <c r="C9" s="65"/>
      <c r="D9" s="68"/>
      <c r="E9" s="52" t="s">
        <v>50</v>
      </c>
      <c r="F9" s="70"/>
      <c r="G9" s="11"/>
      <c r="I9" s="101"/>
      <c r="J9" s="103"/>
      <c r="K9" s="103"/>
      <c r="L9" s="103"/>
      <c r="M9" s="103"/>
      <c r="N9" s="103"/>
      <c r="O9" s="103"/>
      <c r="P9" s="103"/>
    </row>
    <row r="10" spans="1:27" s="12" customFormat="1" ht="15" customHeight="1" x14ac:dyDescent="0.35">
      <c r="A10" s="28"/>
      <c r="B10" s="29" t="s">
        <v>18</v>
      </c>
      <c r="C10" s="64"/>
      <c r="D10" s="68"/>
      <c r="E10" s="52" t="s">
        <v>49</v>
      </c>
      <c r="F10" s="69"/>
      <c r="G10" s="11"/>
      <c r="H10" s="108"/>
      <c r="I10" s="101"/>
      <c r="J10" s="101"/>
      <c r="K10" s="101"/>
      <c r="L10" s="101"/>
      <c r="M10" s="101"/>
      <c r="N10" s="101"/>
      <c r="O10" s="101"/>
      <c r="P10" s="101"/>
    </row>
    <row r="11" spans="1:27" s="12" customFormat="1" ht="15" customHeight="1" x14ac:dyDescent="0.35">
      <c r="A11" s="28"/>
      <c r="B11" s="29" t="s">
        <v>17</v>
      </c>
      <c r="C11" s="66">
        <f>C8+C10</f>
        <v>0</v>
      </c>
      <c r="D11" s="68"/>
      <c r="E11" s="52" t="s">
        <v>43</v>
      </c>
      <c r="F11" s="76"/>
      <c r="G11" s="11"/>
      <c r="H11" s="107"/>
      <c r="I11" s="104"/>
      <c r="J11" s="103"/>
      <c r="K11" s="103"/>
      <c r="L11" s="103"/>
      <c r="M11" s="103"/>
      <c r="N11" s="103"/>
      <c r="O11" s="103"/>
      <c r="P11" s="103"/>
    </row>
    <row r="12" spans="1:27" s="12" customFormat="1" ht="29.5" customHeight="1" x14ac:dyDescent="0.35">
      <c r="A12" s="28"/>
      <c r="B12" s="43" t="s">
        <v>48</v>
      </c>
      <c r="C12" s="66">
        <f>C11/0.6</f>
        <v>0</v>
      </c>
      <c r="D12" s="115"/>
      <c r="E12" s="116"/>
      <c r="F12" s="116"/>
      <c r="G12" s="11"/>
      <c r="H12" s="105"/>
      <c r="I12" s="104"/>
      <c r="J12" s="106"/>
      <c r="K12" s="106"/>
      <c r="L12" s="106"/>
      <c r="M12" s="106"/>
      <c r="N12" s="106"/>
      <c r="O12" s="106"/>
      <c r="P12" s="106"/>
    </row>
    <row r="13" spans="1:27" s="12" customFormat="1" ht="15" customHeight="1" x14ac:dyDescent="0.35">
      <c r="A13" s="28"/>
      <c r="B13" s="75"/>
      <c r="C13" s="77"/>
      <c r="D13" s="115"/>
      <c r="E13" s="116"/>
      <c r="F13" s="116"/>
      <c r="G13" s="11"/>
      <c r="H13" s="15" t="s">
        <v>87</v>
      </c>
      <c r="I13"/>
      <c r="J13"/>
      <c r="K13"/>
      <c r="L13"/>
      <c r="M13"/>
      <c r="N13"/>
      <c r="O13"/>
      <c r="P13"/>
    </row>
    <row r="14" spans="1:27" ht="43.5" x14ac:dyDescent="0.35">
      <c r="A14" s="4"/>
      <c r="B14" s="50" t="s">
        <v>1</v>
      </c>
      <c r="C14" s="50" t="s">
        <v>0</v>
      </c>
      <c r="D14" s="50" t="s">
        <v>54</v>
      </c>
      <c r="E14" s="50" t="s">
        <v>29</v>
      </c>
      <c r="F14" s="50" t="s">
        <v>2</v>
      </c>
      <c r="H14" s="16" t="s">
        <v>5</v>
      </c>
      <c r="I14" s="16">
        <v>1</v>
      </c>
      <c r="J14" s="16">
        <v>2</v>
      </c>
      <c r="K14" s="16">
        <v>3</v>
      </c>
      <c r="L14" s="16">
        <v>4</v>
      </c>
      <c r="M14" s="16">
        <v>5</v>
      </c>
      <c r="N14" s="16">
        <v>6</v>
      </c>
      <c r="O14" s="16">
        <v>7</v>
      </c>
      <c r="P14" s="16">
        <v>8</v>
      </c>
    </row>
    <row r="15" spans="1:27" x14ac:dyDescent="0.35">
      <c r="A15" s="5"/>
      <c r="B15" s="6" t="s">
        <v>28</v>
      </c>
      <c r="C15" s="6" t="s">
        <v>3</v>
      </c>
      <c r="D15" s="59">
        <v>339</v>
      </c>
      <c r="E15" s="57">
        <v>12</v>
      </c>
      <c r="F15" s="7">
        <f>D15*E15</f>
        <v>4068</v>
      </c>
      <c r="H15" s="17" t="s">
        <v>78</v>
      </c>
      <c r="I15" s="18">
        <v>52000</v>
      </c>
      <c r="J15" s="18">
        <v>60250</v>
      </c>
      <c r="K15" s="18">
        <v>67800</v>
      </c>
      <c r="L15" s="18">
        <v>75350</v>
      </c>
      <c r="M15" s="18">
        <v>81400</v>
      </c>
      <c r="N15" s="18">
        <v>87450</v>
      </c>
      <c r="O15" s="18">
        <v>93400</v>
      </c>
      <c r="P15" s="18">
        <v>99450</v>
      </c>
    </row>
    <row r="16" spans="1:27" x14ac:dyDescent="0.35">
      <c r="A16" s="5">
        <v>1</v>
      </c>
      <c r="B16" s="10"/>
      <c r="C16" s="10"/>
      <c r="D16" s="60"/>
      <c r="E16" s="58"/>
      <c r="F16" s="32">
        <f t="shared" ref="F16:F23" si="0">D16*E16</f>
        <v>0</v>
      </c>
    </row>
    <row r="17" spans="1:14" x14ac:dyDescent="0.35">
      <c r="A17" s="5">
        <v>2</v>
      </c>
      <c r="B17" s="10"/>
      <c r="C17" s="10"/>
      <c r="D17" s="60"/>
      <c r="E17" s="58"/>
      <c r="F17" s="32">
        <f t="shared" si="0"/>
        <v>0</v>
      </c>
      <c r="H17" s="51" t="s">
        <v>42</v>
      </c>
    </row>
    <row r="18" spans="1:14" x14ac:dyDescent="0.35">
      <c r="A18" s="5">
        <v>3</v>
      </c>
      <c r="B18" s="10"/>
      <c r="C18" s="10"/>
      <c r="D18" s="60"/>
      <c r="E18" s="58"/>
      <c r="F18" s="32">
        <f t="shared" si="0"/>
        <v>0</v>
      </c>
      <c r="H18" s="1" t="s">
        <v>30</v>
      </c>
    </row>
    <row r="19" spans="1:14" x14ac:dyDescent="0.35">
      <c r="A19" s="5">
        <v>4</v>
      </c>
      <c r="B19" s="10"/>
      <c r="C19" s="10"/>
      <c r="D19" s="60"/>
      <c r="E19" s="58"/>
      <c r="F19" s="32">
        <f t="shared" si="0"/>
        <v>0</v>
      </c>
      <c r="H19" s="9" t="s">
        <v>31</v>
      </c>
    </row>
    <row r="20" spans="1:14" x14ac:dyDescent="0.35">
      <c r="A20" s="5">
        <v>5</v>
      </c>
      <c r="B20" s="10"/>
      <c r="C20" s="10"/>
      <c r="D20" s="60"/>
      <c r="E20" s="58"/>
      <c r="F20" s="32">
        <f t="shared" si="0"/>
        <v>0</v>
      </c>
      <c r="H20" s="9" t="s">
        <v>32</v>
      </c>
    </row>
    <row r="21" spans="1:14" ht="15" customHeight="1" x14ac:dyDescent="0.35">
      <c r="A21" s="5">
        <v>6</v>
      </c>
      <c r="B21" s="10"/>
      <c r="C21" s="10"/>
      <c r="D21" s="60"/>
      <c r="E21" s="58"/>
      <c r="F21" s="32">
        <f t="shared" si="0"/>
        <v>0</v>
      </c>
      <c r="H21" s="9" t="s">
        <v>33</v>
      </c>
    </row>
    <row r="22" spans="1:14" ht="15" customHeight="1" x14ac:dyDescent="0.35">
      <c r="A22" s="5">
        <v>7</v>
      </c>
      <c r="B22" s="10"/>
      <c r="C22" s="10"/>
      <c r="D22" s="60"/>
      <c r="E22" s="58"/>
      <c r="F22" s="32">
        <f t="shared" si="0"/>
        <v>0</v>
      </c>
    </row>
    <row r="23" spans="1:14" ht="15" customHeight="1" x14ac:dyDescent="0.35">
      <c r="A23" s="8">
        <v>8</v>
      </c>
      <c r="B23" s="10"/>
      <c r="C23" s="10"/>
      <c r="D23" s="60"/>
      <c r="E23" s="58"/>
      <c r="F23" s="32">
        <f t="shared" si="0"/>
        <v>0</v>
      </c>
      <c r="H23" s="1" t="s">
        <v>57</v>
      </c>
    </row>
    <row r="24" spans="1:14" ht="18.75" customHeight="1" x14ac:dyDescent="0.35">
      <c r="A24" s="20"/>
      <c r="B24" s="21"/>
      <c r="C24" s="21"/>
      <c r="D24" s="22" t="s">
        <v>55</v>
      </c>
      <c r="E24" s="23"/>
      <c r="F24" s="32">
        <f>SUM(F16:F23)</f>
        <v>0</v>
      </c>
      <c r="H24" s="27" t="s">
        <v>58</v>
      </c>
    </row>
    <row r="25" spans="1:14" ht="9" customHeight="1" x14ac:dyDescent="0.35">
      <c r="A25" s="20"/>
      <c r="B25" s="24"/>
      <c r="C25" s="24"/>
      <c r="D25" s="25"/>
      <c r="E25" s="25"/>
      <c r="F25" s="33"/>
    </row>
    <row r="26" spans="1:14" ht="9" customHeight="1" thickBot="1" x14ac:dyDescent="0.4">
      <c r="A26" s="20"/>
      <c r="B26" s="39"/>
      <c r="C26" s="39"/>
      <c r="D26" s="25"/>
      <c r="E26" s="25"/>
      <c r="F26" s="33"/>
    </row>
    <row r="27" spans="1:14" ht="27.65" customHeight="1" thickBot="1" x14ac:dyDescent="0.4">
      <c r="A27" s="20"/>
      <c r="B27" s="55" t="s">
        <v>34</v>
      </c>
      <c r="C27" s="56"/>
      <c r="D27" s="35" t="s">
        <v>79</v>
      </c>
      <c r="E27" s="42"/>
      <c r="F27" s="37" t="str">
        <f>IF(C7=1,I15,IF(C7=2,J15,IF(C7=3,K15,IF(C7=4,L15,IF(C7=5,M15,IF(C7=6,N15,IF(C7=7,O15,IF(C7=8,P15,"Enter household size in C7 above"))))))))</f>
        <v>Enter household size in C7 above</v>
      </c>
      <c r="H27" s="95" t="s">
        <v>76</v>
      </c>
    </row>
    <row r="28" spans="1:14" ht="6.65" customHeight="1" x14ac:dyDescent="0.35">
      <c r="A28" s="20"/>
      <c r="B28" s="4"/>
      <c r="C28" s="4"/>
      <c r="D28" s="26"/>
      <c r="E28" s="4"/>
      <c r="F28" s="34"/>
    </row>
    <row r="29" spans="1:14" ht="16.25" customHeight="1" x14ac:dyDescent="0.45">
      <c r="A29" s="20"/>
      <c r="B29" s="40" t="s">
        <v>22</v>
      </c>
      <c r="C29" s="4"/>
      <c r="D29" s="26"/>
      <c r="E29" s="4" t="s">
        <v>4</v>
      </c>
      <c r="F29" s="34"/>
      <c r="H29" s="96" t="s">
        <v>77</v>
      </c>
      <c r="I29" s="96"/>
      <c r="J29" s="96"/>
      <c r="K29" s="96"/>
      <c r="L29" s="96"/>
      <c r="M29" s="96"/>
      <c r="N29" s="96"/>
    </row>
    <row r="30" spans="1:14" x14ac:dyDescent="0.35">
      <c r="A30" s="5" t="s">
        <v>11</v>
      </c>
      <c r="B30" s="93" t="s">
        <v>74</v>
      </c>
      <c r="C30" s="48"/>
      <c r="D30" s="49"/>
      <c r="E30" s="47" t="s">
        <v>56</v>
      </c>
      <c r="F30" s="46">
        <f>F24/12</f>
        <v>0</v>
      </c>
    </row>
    <row r="31" spans="1:14" x14ac:dyDescent="0.35">
      <c r="A31" s="5" t="s">
        <v>12</v>
      </c>
      <c r="B31" s="92" t="s">
        <v>61</v>
      </c>
      <c r="C31" s="61"/>
      <c r="D31" s="62"/>
      <c r="E31" s="79" t="s">
        <v>27</v>
      </c>
      <c r="F31" s="46">
        <f>C11</f>
        <v>0</v>
      </c>
      <c r="G31" s="1" t="s">
        <v>4</v>
      </c>
      <c r="H31" s="1" t="s">
        <v>47</v>
      </c>
    </row>
    <row r="32" spans="1:14" ht="15.5" x14ac:dyDescent="0.35">
      <c r="A32" s="5"/>
      <c r="B32" s="92" t="str">
        <f>"Rent + utility subsidy:  $"&amp;IF(F32&lt;F$31,F$31-F32,0)</f>
        <v>Rent + utility subsidy:  $0</v>
      </c>
      <c r="C32" s="80" t="s">
        <v>70</v>
      </c>
      <c r="D32" s="87"/>
      <c r="E32" s="88" t="s">
        <v>69</v>
      </c>
      <c r="F32" s="89">
        <f>IF(F30*0.3&lt;=F31,F30*0.3,F31)</f>
        <v>0</v>
      </c>
      <c r="H32" s="1" t="s">
        <v>62</v>
      </c>
    </row>
    <row r="33" spans="1:8" ht="15.5" x14ac:dyDescent="0.35">
      <c r="A33" s="5" t="s">
        <v>13</v>
      </c>
      <c r="B33" s="92" t="str">
        <f t="shared" ref="B33:B35" si="1">"Rent + utility subsidy:  $"&amp;IF(F33&lt;F$31,F$31-F33,0)</f>
        <v>Rent + utility subsidy:  $0</v>
      </c>
      <c r="C33" s="80" t="s">
        <v>71</v>
      </c>
      <c r="D33" s="85"/>
      <c r="E33" s="86" t="s">
        <v>68</v>
      </c>
      <c r="F33" s="94">
        <f>IF(F30*0.4&lt;=F31,F30*0.4,F31)</f>
        <v>0</v>
      </c>
      <c r="H33" s="1" t="s">
        <v>63</v>
      </c>
    </row>
    <row r="34" spans="1:8" ht="15.5" x14ac:dyDescent="0.35">
      <c r="A34" s="5" t="s">
        <v>14</v>
      </c>
      <c r="B34" s="92" t="str">
        <f t="shared" si="1"/>
        <v>Rent + utility subsidy:  $0</v>
      </c>
      <c r="C34" s="80" t="s">
        <v>72</v>
      </c>
      <c r="D34" s="81"/>
      <c r="E34" s="82" t="s">
        <v>67</v>
      </c>
      <c r="F34" s="90">
        <f>IF(F30*0.5&lt;=F31,F30*0.5,F31)</f>
        <v>0</v>
      </c>
      <c r="H34" s="1" t="s">
        <v>64</v>
      </c>
    </row>
    <row r="35" spans="1:8" ht="15.5" x14ac:dyDescent="0.35">
      <c r="A35" s="5" t="s">
        <v>37</v>
      </c>
      <c r="B35" s="92" t="str">
        <f t="shared" si="1"/>
        <v>Rent + utility subsidy:  $0</v>
      </c>
      <c r="C35" s="80" t="s">
        <v>73</v>
      </c>
      <c r="D35" s="83"/>
      <c r="E35" s="84" t="s">
        <v>66</v>
      </c>
      <c r="F35" s="91">
        <f>IF(F30*0.6&lt;=F31,F30*0.6,F31)</f>
        <v>0</v>
      </c>
      <c r="H35" s="1" t="s">
        <v>65</v>
      </c>
    </row>
    <row r="36" spans="1:8" ht="8" customHeight="1" x14ac:dyDescent="0.35">
      <c r="A36" s="4"/>
      <c r="B36" s="4"/>
      <c r="C36" s="4"/>
      <c r="D36" s="4"/>
      <c r="E36" s="4"/>
      <c r="F36" s="4"/>
    </row>
    <row r="37" spans="1:8" x14ac:dyDescent="0.35">
      <c r="A37" s="9" t="s">
        <v>25</v>
      </c>
      <c r="B37" s="12"/>
      <c r="C37" s="12"/>
      <c r="D37" s="12"/>
      <c r="E37" s="12"/>
      <c r="F37" s="12"/>
    </row>
    <row r="38" spans="1:8" x14ac:dyDescent="0.35">
      <c r="A38" s="9" t="s">
        <v>26</v>
      </c>
    </row>
    <row r="39" spans="1:8" ht="27" customHeight="1" x14ac:dyDescent="0.35">
      <c r="A39" s="41"/>
      <c r="B39" s="41"/>
      <c r="C39" s="41"/>
      <c r="E39" s="41"/>
      <c r="F39" s="41"/>
    </row>
    <row r="40" spans="1:8" x14ac:dyDescent="0.35">
      <c r="A40" s="1" t="s">
        <v>23</v>
      </c>
      <c r="E40" s="1" t="s">
        <v>24</v>
      </c>
    </row>
  </sheetData>
  <sheetProtection sheet="1" selectLockedCells="1"/>
  <mergeCells count="6">
    <mergeCell ref="B2:C2"/>
    <mergeCell ref="H2:N2"/>
    <mergeCell ref="D3:F3"/>
    <mergeCell ref="D4:F4"/>
    <mergeCell ref="D13:F13"/>
    <mergeCell ref="D12:F12"/>
  </mergeCells>
  <conditionalFormatting sqref="F9">
    <cfRule type="cellIs" dxfId="5" priority="2" operator="lessThan">
      <formula>C9</formula>
    </cfRule>
  </conditionalFormatting>
  <conditionalFormatting sqref="F11">
    <cfRule type="cellIs" dxfId="4" priority="1" operator="lessThan">
      <formula>C11</formula>
    </cfRule>
  </conditionalFormatting>
  <conditionalFormatting sqref="F24">
    <cfRule type="expression" dxfId="3" priority="5">
      <formula>"&gt;$F$28"</formula>
    </cfRule>
  </conditionalFormatting>
  <dataValidations count="7">
    <dataValidation type="list" allowBlank="1" showInputMessage="1" showErrorMessage="1" error="Yes or No?" promptTitle="Yes or No?" prompt="_x000a_" sqref="C9" xr:uid="{00000000-0002-0000-0000-000000000000}">
      <formula1>$Z$1:$Z$2</formula1>
    </dataValidation>
    <dataValidation allowBlank="1" showInputMessage="1" showErrorMessage="1" error="Value between 1 and 5" promptTitle="Zip Code Tier" prompt="Enter Value between 1 and 5 (use zip code chart)" sqref="F10" xr:uid="{00000000-0002-0000-0000-000001000000}"/>
    <dataValidation type="whole" allowBlank="1" showInputMessage="1" showErrorMessage="1" error="Value between 0 and 6" promptTitle="Unit Size" prompt="(between 0 and 6)" sqref="F7:F8" xr:uid="{00000000-0002-0000-0000-000002000000}">
      <formula1>0</formula1>
      <formula2>6</formula2>
    </dataValidation>
    <dataValidation allowBlank="1" showInputMessage="1" showErrorMessage="1" error="Must select from list" promptTitle="Rent Limit for this Unit" prompt="Max rent + utitlities for this unit size, fund source and tier (from rent limit tier chart)" sqref="F11" xr:uid="{00000000-0002-0000-0000-000004000000}"/>
    <dataValidation type="decimal" allowBlank="1" showInputMessage="1" showErrorMessage="1" promptTitle="Utility Allowance" prompt="Enter amount from chart to the right." sqref="C10" xr:uid="{00000000-0002-0000-0000-000005000000}">
      <formula1>0</formula1>
      <formula2>375</formula2>
    </dataValidation>
    <dataValidation allowBlank="1" showInputMessage="1" showErrorMessage="1" promptTitle="Pay Periods per Year" prompt="Weekly: 52_x000a_Every two weeks: 26_x000a_Twice a month: 24_x000a_Monthly: 12" sqref="E16:E23" xr:uid="{00000000-0002-0000-0000-000006000000}"/>
    <dataValidation type="list" allowBlank="1" showInputMessage="1" showErrorMessage="1" promptTitle="Fund Source" prompt="Enter fund source for subsidy payment (to determine rent standard)" sqref="F9" xr:uid="{00000000-0002-0000-0000-000007000000}">
      <formula1>$AA$1:$AA$4</formula1>
    </dataValidation>
  </dataValidations>
  <hyperlinks>
    <hyperlink ref="H27" r:id="rId1" xr:uid="{90E38623-F968-4FB0-A7D6-35DDA540D7FF}"/>
    <hyperlink ref="H7" r:id="rId2" display="https://www.kcha.org/landlords/rent-utilities" xr:uid="{93D17136-0AF2-4EEA-8871-E2C38C763C86}"/>
    <hyperlink ref="H8" r:id="rId3" display="https://www.seattlehousing.org/housing/housing-choice-vouchers/renting-voucher/utility-estimates" xr:uid="{1758FD60-8F7A-4143-812E-953F6B766AEF}"/>
  </hyperlinks>
  <pageMargins left="0.25" right="0.25" top="0.5" bottom="0.5" header="0.3" footer="0.3"/>
  <pageSetup scale="9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6"/>
  <sheetViews>
    <sheetView workbookViewId="0">
      <selection activeCell="K3" sqref="K3"/>
    </sheetView>
  </sheetViews>
  <sheetFormatPr defaultRowHeight="14.5" x14ac:dyDescent="0.35"/>
  <sheetData>
    <row r="2" spans="1:11" x14ac:dyDescent="0.35">
      <c r="A2" t="s">
        <v>82</v>
      </c>
      <c r="B2" s="97"/>
      <c r="K2" s="78" t="s">
        <v>60</v>
      </c>
    </row>
    <row r="3" spans="1:11" ht="15.5" x14ac:dyDescent="0.35">
      <c r="A3" s="99" t="s">
        <v>85</v>
      </c>
      <c r="K3" s="78" t="s">
        <v>83</v>
      </c>
    </row>
    <row r="4" spans="1:11" ht="15.5" x14ac:dyDescent="0.35">
      <c r="A4" s="99" t="s">
        <v>86</v>
      </c>
      <c r="K4" s="78" t="s">
        <v>84</v>
      </c>
    </row>
    <row r="6" spans="1:11" ht="15.5" x14ac:dyDescent="0.35">
      <c r="A6" s="98" t="s">
        <v>81</v>
      </c>
    </row>
  </sheetData>
  <sheetProtection sheet="1" objects="1" scenarios="1"/>
  <hyperlinks>
    <hyperlink ref="K2" r:id="rId1" xr:uid="{7879C9FA-EBE4-4AE4-9D8F-BE6872DCB966}"/>
    <hyperlink ref="K3" r:id="rId2" xr:uid="{906C4B7C-5098-42D0-9BFC-56B5A87CBCEE}"/>
    <hyperlink ref="K4" r:id="rId3" xr:uid="{3D470811-BC45-4713-BF9B-1E8E7A316A15}"/>
  </hyperlinks>
  <pageMargins left="0.7" right="0.7" top="0.75" bottom="0.75" header="0.3" footer="0.3"/>
  <pageSetup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0"/>
  <sheetViews>
    <sheetView showGridLines="0" zoomScaleNormal="100" workbookViewId="0">
      <selection activeCell="L23" sqref="L23"/>
    </sheetView>
  </sheetViews>
  <sheetFormatPr defaultColWidth="9.1796875" defaultRowHeight="14.5" x14ac:dyDescent="0.35"/>
  <cols>
    <col min="1" max="1" width="2.26953125" style="1" customWidth="1"/>
    <col min="2" max="2" width="27.54296875" style="1" customWidth="1"/>
    <col min="3" max="3" width="33" style="1" customWidth="1"/>
    <col min="4" max="4" width="12.26953125" style="1" customWidth="1"/>
    <col min="5" max="5" width="9.7265625" style="1" customWidth="1"/>
    <col min="6" max="6" width="15.7265625" style="1" customWidth="1"/>
    <col min="7" max="7" width="6.7265625" style="1" customWidth="1"/>
    <col min="8" max="8" width="19.7265625" style="1" customWidth="1"/>
    <col min="9" max="16384" width="9.1796875" style="1"/>
  </cols>
  <sheetData>
    <row r="1" spans="1:16" x14ac:dyDescent="0.35">
      <c r="A1" s="13"/>
      <c r="B1" s="19"/>
      <c r="C1" s="13"/>
      <c r="D1" s="13"/>
      <c r="E1" s="13"/>
      <c r="F1" s="13"/>
    </row>
    <row r="2" spans="1:16" x14ac:dyDescent="0.35">
      <c r="A2" s="13"/>
      <c r="B2" s="19"/>
      <c r="C2" s="13"/>
      <c r="D2" s="13"/>
      <c r="E2" s="13"/>
      <c r="F2" s="13"/>
    </row>
    <row r="3" spans="1:16" x14ac:dyDescent="0.35">
      <c r="A3" s="13"/>
      <c r="B3" s="13"/>
      <c r="C3" s="13"/>
      <c r="D3" s="13"/>
      <c r="E3" s="13"/>
      <c r="F3" s="13"/>
    </row>
    <row r="4" spans="1:16" s="12" customFormat="1" ht="6.75" customHeight="1" x14ac:dyDescent="0.35">
      <c r="A4" s="13"/>
      <c r="B4" s="13"/>
      <c r="C4" s="13"/>
      <c r="D4" s="13"/>
      <c r="E4" s="13"/>
      <c r="F4" s="13"/>
      <c r="G4" s="11"/>
      <c r="H4" s="11"/>
      <c r="I4" s="11"/>
      <c r="J4" s="11"/>
    </row>
    <row r="5" spans="1:16" s="12" customFormat="1" ht="26.5" customHeight="1" x14ac:dyDescent="0.35">
      <c r="A5" s="13"/>
      <c r="B5" s="13" t="s">
        <v>20</v>
      </c>
      <c r="C5" s="13"/>
      <c r="D5" s="13"/>
      <c r="E5" s="13"/>
      <c r="F5" s="13"/>
      <c r="G5" s="11"/>
      <c r="H5" s="11"/>
      <c r="I5" s="11"/>
      <c r="J5" s="11"/>
    </row>
    <row r="6" spans="1:16" s="12" customFormat="1" ht="6.75" customHeight="1" x14ac:dyDescent="0.35">
      <c r="A6" s="13"/>
      <c r="B6" s="13"/>
      <c r="C6" s="13"/>
      <c r="D6" s="13"/>
      <c r="E6" s="13"/>
      <c r="F6" s="13"/>
      <c r="G6" s="11"/>
      <c r="H6" s="11"/>
      <c r="I6" s="11"/>
      <c r="J6" s="11"/>
    </row>
    <row r="7" spans="1:16" ht="15" customHeight="1" x14ac:dyDescent="0.35">
      <c r="B7" s="2"/>
      <c r="C7" s="2"/>
      <c r="D7" s="2"/>
      <c r="E7" s="2"/>
      <c r="F7" s="2"/>
    </row>
    <row r="8" spans="1:16" x14ac:dyDescent="0.35">
      <c r="B8" s="2"/>
      <c r="C8" s="2"/>
      <c r="D8" s="2"/>
      <c r="E8" s="2"/>
      <c r="F8" s="2"/>
    </row>
    <row r="9" spans="1:16" x14ac:dyDescent="0.35">
      <c r="B9" s="2"/>
      <c r="C9" s="2"/>
      <c r="D9" s="2"/>
      <c r="E9" s="2"/>
      <c r="F9" s="2"/>
    </row>
    <row r="10" spans="1:16" ht="15.5" x14ac:dyDescent="0.35">
      <c r="B10" s="2"/>
      <c r="C10" s="2"/>
      <c r="D10" s="2"/>
      <c r="E10" s="2"/>
      <c r="F10" s="2"/>
      <c r="H10" s="14"/>
      <c r="I10"/>
      <c r="J10"/>
      <c r="K10"/>
      <c r="L10"/>
      <c r="M10"/>
      <c r="N10"/>
      <c r="O10"/>
      <c r="P10"/>
    </row>
    <row r="11" spans="1:16" x14ac:dyDescent="0.35">
      <c r="B11" s="2"/>
      <c r="C11" s="2"/>
      <c r="D11" s="2"/>
      <c r="E11" s="2"/>
      <c r="F11" s="2"/>
    </row>
    <row r="12" spans="1:16" x14ac:dyDescent="0.35">
      <c r="B12" s="2"/>
      <c r="C12" s="2"/>
      <c r="D12" s="2"/>
      <c r="E12" s="2"/>
      <c r="F12" s="2"/>
    </row>
    <row r="13" spans="1:16" x14ac:dyDescent="0.35">
      <c r="B13" s="2"/>
      <c r="C13" s="2"/>
      <c r="D13" s="2"/>
      <c r="E13" s="2"/>
      <c r="F13" s="2"/>
    </row>
    <row r="14" spans="1:16" x14ac:dyDescent="0.35">
      <c r="B14" s="2"/>
      <c r="C14" s="2"/>
      <c r="D14" s="2"/>
      <c r="E14" s="2"/>
      <c r="F14" s="2"/>
    </row>
    <row r="15" spans="1:16" x14ac:dyDescent="0.35">
      <c r="B15" s="2"/>
      <c r="C15" s="2"/>
      <c r="D15" s="2"/>
      <c r="E15" s="2"/>
      <c r="F15" s="2"/>
    </row>
    <row r="16" spans="1:16" x14ac:dyDescent="0.35">
      <c r="B16" s="2"/>
      <c r="C16" s="2"/>
      <c r="D16" s="3"/>
      <c r="E16" s="2"/>
      <c r="F16" s="2"/>
    </row>
    <row r="17" spans="2:6" x14ac:dyDescent="0.35">
      <c r="B17" s="2"/>
      <c r="C17" s="2"/>
      <c r="D17" s="2"/>
      <c r="E17" s="2"/>
      <c r="F17" s="2"/>
    </row>
    <row r="18" spans="2:6" x14ac:dyDescent="0.35">
      <c r="B18" s="2"/>
      <c r="C18" s="2"/>
      <c r="D18" s="2"/>
      <c r="E18" s="2"/>
      <c r="F18" s="2"/>
    </row>
    <row r="19" spans="2:6" x14ac:dyDescent="0.35">
      <c r="B19" s="2"/>
      <c r="C19" s="2"/>
      <c r="D19" s="2"/>
      <c r="E19" s="2"/>
      <c r="F19" s="2"/>
    </row>
    <row r="20" spans="2:6" x14ac:dyDescent="0.35">
      <c r="B20" s="2"/>
      <c r="C20" s="2"/>
      <c r="D20" s="2"/>
      <c r="E20" s="2"/>
      <c r="F20" s="2"/>
    </row>
    <row r="21" spans="2:6" x14ac:dyDescent="0.35">
      <c r="B21" s="2"/>
      <c r="C21" s="2"/>
      <c r="D21" s="2"/>
      <c r="E21" s="2"/>
      <c r="F21" s="2"/>
    </row>
    <row r="22" spans="2:6" ht="17.5" customHeight="1" x14ac:dyDescent="0.35">
      <c r="B22" s="2"/>
      <c r="C22" s="2"/>
      <c r="D22" s="2"/>
      <c r="E22" s="2"/>
      <c r="F22" s="2"/>
    </row>
    <row r="23" spans="2:6" x14ac:dyDescent="0.35">
      <c r="B23" s="2"/>
      <c r="C23" s="2"/>
      <c r="D23" s="2"/>
      <c r="E23" s="2"/>
      <c r="F23" s="2"/>
    </row>
    <row r="24" spans="2:6" x14ac:dyDescent="0.35">
      <c r="B24" s="2"/>
      <c r="C24" s="2"/>
      <c r="D24" s="2"/>
      <c r="E24" s="2"/>
      <c r="F24" s="2"/>
    </row>
    <row r="25" spans="2:6" x14ac:dyDescent="0.35">
      <c r="B25" s="2"/>
      <c r="C25" s="2"/>
      <c r="D25" s="2"/>
      <c r="E25" s="2"/>
      <c r="F25" s="2"/>
    </row>
    <row r="26" spans="2:6" x14ac:dyDescent="0.35">
      <c r="B26" s="2"/>
      <c r="C26" s="2"/>
      <c r="D26" s="2"/>
      <c r="E26" s="2"/>
      <c r="F26" s="2"/>
    </row>
    <row r="27" spans="2:6" x14ac:dyDescent="0.35">
      <c r="B27" s="2"/>
      <c r="C27" s="2"/>
      <c r="D27" s="2"/>
      <c r="E27" s="2"/>
      <c r="F27" s="2"/>
    </row>
    <row r="28" spans="2:6" x14ac:dyDescent="0.35">
      <c r="B28" s="2"/>
      <c r="C28" s="2"/>
      <c r="D28" s="2"/>
      <c r="E28" s="2"/>
      <c r="F28" s="2"/>
    </row>
    <row r="29" spans="2:6" x14ac:dyDescent="0.35">
      <c r="B29" s="2"/>
      <c r="C29" s="2"/>
      <c r="D29" s="2"/>
      <c r="E29" s="2"/>
      <c r="F29" s="2"/>
    </row>
    <row r="30" spans="2:6" x14ac:dyDescent="0.35">
      <c r="B30" s="2"/>
      <c r="C30" s="2"/>
      <c r="D30" s="2"/>
      <c r="E30" s="2"/>
      <c r="F30" s="2"/>
    </row>
  </sheetData>
  <sheetProtection sheet="1" selectLockedCells="1"/>
  <pageMargins left="0.25" right="0.25" top="0.25" bottom="0.25" header="0.3" footer="0.3"/>
  <pageSetup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65D4E-22E5-498F-800F-C9C1CAABC6CF}">
  <dimension ref="A1:AA40"/>
  <sheetViews>
    <sheetView showGridLines="0" zoomScaleNormal="100" workbookViewId="0">
      <selection activeCell="C7" sqref="C7"/>
    </sheetView>
  </sheetViews>
  <sheetFormatPr defaultColWidth="9.1796875" defaultRowHeight="14.5" x14ac:dyDescent="0.35"/>
  <cols>
    <col min="1" max="1" width="2.26953125" style="1" customWidth="1"/>
    <col min="2" max="2" width="27.54296875" style="1" customWidth="1"/>
    <col min="3" max="3" width="34.26953125" style="1" customWidth="1"/>
    <col min="4" max="4" width="12.26953125" style="1" customWidth="1"/>
    <col min="5" max="5" width="9.7265625" style="1" customWidth="1"/>
    <col min="6" max="6" width="16.7265625" style="1" customWidth="1"/>
    <col min="7" max="7" width="3.36328125" style="1" customWidth="1"/>
    <col min="8" max="8" width="19.26953125" style="1" customWidth="1"/>
    <col min="9" max="25" width="9.1796875" style="1"/>
    <col min="26" max="27" width="9.1796875" style="1" hidden="1" customWidth="1"/>
    <col min="28" max="16384" width="9.1796875" style="1"/>
  </cols>
  <sheetData>
    <row r="1" spans="1:27" x14ac:dyDescent="0.35">
      <c r="A1" s="28"/>
      <c r="B1" s="31" t="s">
        <v>75</v>
      </c>
      <c r="C1" s="28"/>
      <c r="D1" s="28"/>
      <c r="E1" s="28"/>
      <c r="F1" s="28"/>
      <c r="Z1" s="1" t="s">
        <v>35</v>
      </c>
      <c r="AA1" s="1" t="s">
        <v>38</v>
      </c>
    </row>
    <row r="2" spans="1:27" ht="66" customHeight="1" x14ac:dyDescent="0.35">
      <c r="A2" s="28"/>
      <c r="B2" s="111" t="s">
        <v>53</v>
      </c>
      <c r="C2" s="112"/>
      <c r="D2" s="28"/>
      <c r="E2" s="28"/>
      <c r="F2" s="28"/>
      <c r="H2" s="113" t="s">
        <v>59</v>
      </c>
      <c r="I2" s="114"/>
      <c r="J2" s="114"/>
      <c r="K2" s="114"/>
      <c r="L2" s="114"/>
      <c r="M2" s="114"/>
      <c r="N2" s="114"/>
      <c r="Z2" s="1" t="s">
        <v>36</v>
      </c>
      <c r="AA2" s="1" t="s">
        <v>40</v>
      </c>
    </row>
    <row r="3" spans="1:27" s="12" customFormat="1" ht="21" customHeight="1" x14ac:dyDescent="0.35">
      <c r="A3" s="28"/>
      <c r="B3" s="44" t="s">
        <v>21</v>
      </c>
      <c r="C3" s="45"/>
      <c r="D3" s="115"/>
      <c r="E3" s="116"/>
      <c r="F3" s="116"/>
      <c r="G3" s="11"/>
      <c r="H3" s="109" t="s">
        <v>90</v>
      </c>
      <c r="I3" s="9"/>
      <c r="J3" s="103"/>
      <c r="K3" s="103"/>
      <c r="L3" s="103"/>
      <c r="M3" s="103"/>
      <c r="N3" s="103"/>
      <c r="O3" s="103"/>
      <c r="P3" s="103"/>
      <c r="AA3" s="12" t="s">
        <v>41</v>
      </c>
    </row>
    <row r="4" spans="1:27" s="12" customFormat="1" ht="15" customHeight="1" x14ac:dyDescent="0.35">
      <c r="A4" s="28"/>
      <c r="B4" s="29" t="s">
        <v>7</v>
      </c>
      <c r="C4" s="53"/>
      <c r="D4" s="115"/>
      <c r="E4" s="116"/>
      <c r="F4" s="116"/>
      <c r="G4" s="11"/>
      <c r="H4" s="108"/>
      <c r="I4" s="101"/>
      <c r="J4" s="101"/>
      <c r="K4" s="101"/>
      <c r="L4" s="101"/>
      <c r="M4" s="101"/>
      <c r="N4" s="101"/>
      <c r="O4" s="101"/>
      <c r="P4" s="101"/>
      <c r="AA4" s="12" t="s">
        <v>51</v>
      </c>
    </row>
    <row r="5" spans="1:27" s="12" customFormat="1" ht="15" customHeight="1" x14ac:dyDescent="0.35">
      <c r="A5" s="28"/>
      <c r="B5" s="29" t="s">
        <v>8</v>
      </c>
      <c r="C5" s="54">
        <v>45689</v>
      </c>
      <c r="D5" s="30"/>
      <c r="E5" s="52"/>
      <c r="F5" s="28"/>
      <c r="G5" s="11"/>
      <c r="H5" s="110" t="s">
        <v>88</v>
      </c>
      <c r="I5" s="101"/>
      <c r="J5" s="103"/>
      <c r="K5" s="103"/>
      <c r="L5" s="103"/>
      <c r="M5" s="103"/>
      <c r="N5" s="103"/>
      <c r="O5" s="103"/>
      <c r="P5" s="103"/>
    </row>
    <row r="6" spans="1:27" s="12" customFormat="1" ht="15" customHeight="1" thickBot="1" x14ac:dyDescent="0.4">
      <c r="A6" s="28"/>
      <c r="B6" s="29" t="s">
        <v>9</v>
      </c>
      <c r="C6" s="54">
        <v>46022</v>
      </c>
      <c r="D6" s="38"/>
      <c r="E6" s="52" t="s">
        <v>39</v>
      </c>
      <c r="F6" s="67">
        <f>(C6-C5)/30</f>
        <v>11.1</v>
      </c>
      <c r="G6" s="11"/>
      <c r="H6" s="110" t="s">
        <v>89</v>
      </c>
      <c r="I6" s="101"/>
      <c r="J6" s="101"/>
      <c r="K6" s="101"/>
      <c r="L6" s="101"/>
      <c r="M6" s="101"/>
      <c r="N6" s="101"/>
      <c r="O6" s="101"/>
      <c r="P6" s="101"/>
    </row>
    <row r="7" spans="1:27" s="12" customFormat="1" ht="15" customHeight="1" thickBot="1" x14ac:dyDescent="0.4">
      <c r="A7" s="28"/>
      <c r="B7" s="29" t="s">
        <v>10</v>
      </c>
      <c r="C7" s="63">
        <v>2</v>
      </c>
      <c r="D7" s="74" t="s">
        <v>52</v>
      </c>
      <c r="E7" s="72"/>
      <c r="F7" s="73"/>
      <c r="G7" s="11"/>
      <c r="I7" s="101"/>
      <c r="J7" s="103"/>
      <c r="K7" s="103"/>
      <c r="L7" s="103"/>
      <c r="M7" s="103"/>
      <c r="N7" s="103"/>
      <c r="O7" s="103"/>
      <c r="P7" s="103"/>
    </row>
    <row r="8" spans="1:27" s="12" customFormat="1" ht="15" customHeight="1" x14ac:dyDescent="0.35">
      <c r="A8" s="28"/>
      <c r="B8" s="29" t="s">
        <v>15</v>
      </c>
      <c r="C8" s="64">
        <v>1999</v>
      </c>
      <c r="D8" s="68"/>
      <c r="E8" s="52" t="s">
        <v>45</v>
      </c>
      <c r="F8" s="71">
        <v>1</v>
      </c>
      <c r="G8" s="11"/>
      <c r="H8" s="108"/>
      <c r="I8" s="101"/>
      <c r="J8" s="101"/>
      <c r="K8" s="101"/>
      <c r="L8" s="101"/>
      <c r="M8" s="101"/>
      <c r="N8" s="101"/>
      <c r="O8" s="101"/>
      <c r="P8" s="101"/>
    </row>
    <row r="9" spans="1:27" s="12" customFormat="1" ht="15" customHeight="1" x14ac:dyDescent="0.35">
      <c r="A9" s="28"/>
      <c r="B9" s="29" t="s">
        <v>16</v>
      </c>
      <c r="C9" s="65" t="s">
        <v>36</v>
      </c>
      <c r="D9" s="68"/>
      <c r="E9" s="52" t="s">
        <v>50</v>
      </c>
      <c r="F9" s="70" t="s">
        <v>41</v>
      </c>
      <c r="G9" s="11"/>
      <c r="H9" s="107"/>
      <c r="I9" s="104"/>
      <c r="J9" s="103"/>
      <c r="K9" s="103"/>
      <c r="L9" s="103"/>
      <c r="M9" s="103"/>
      <c r="N9" s="103"/>
      <c r="O9" s="103"/>
      <c r="P9" s="103"/>
    </row>
    <row r="10" spans="1:27" s="12" customFormat="1" ht="15" customHeight="1" x14ac:dyDescent="0.35">
      <c r="A10" s="28"/>
      <c r="B10" s="29" t="s">
        <v>18</v>
      </c>
      <c r="C10" s="64">
        <v>78</v>
      </c>
      <c r="D10" s="68"/>
      <c r="E10" s="52" t="s">
        <v>49</v>
      </c>
      <c r="F10" s="69">
        <v>98059</v>
      </c>
      <c r="G10" s="11"/>
      <c r="H10" s="105"/>
      <c r="I10" s="104"/>
      <c r="J10" s="106"/>
      <c r="K10" s="106"/>
      <c r="L10" s="106"/>
      <c r="M10" s="106"/>
      <c r="N10" s="106"/>
      <c r="O10" s="106"/>
      <c r="P10" s="106"/>
    </row>
    <row r="11" spans="1:27" s="12" customFormat="1" ht="15" customHeight="1" x14ac:dyDescent="0.35">
      <c r="A11" s="28"/>
      <c r="B11" s="29" t="s">
        <v>17</v>
      </c>
      <c r="C11" s="66">
        <f>C8+C10</f>
        <v>2077</v>
      </c>
      <c r="D11" s="68"/>
      <c r="E11" s="52" t="s">
        <v>46</v>
      </c>
      <c r="F11" s="70">
        <v>3</v>
      </c>
      <c r="G11" s="11"/>
      <c r="H11" s="15" t="s">
        <v>87</v>
      </c>
      <c r="I11"/>
      <c r="J11"/>
      <c r="K11"/>
      <c r="L11"/>
      <c r="M11"/>
      <c r="N11"/>
      <c r="O11"/>
      <c r="P11"/>
    </row>
    <row r="12" spans="1:27" s="12" customFormat="1" ht="29.5" customHeight="1" x14ac:dyDescent="0.35">
      <c r="A12" s="28"/>
      <c r="B12" s="43" t="s">
        <v>48</v>
      </c>
      <c r="C12" s="66">
        <f>C11/0.6</f>
        <v>3461.666666666667</v>
      </c>
      <c r="D12" s="68"/>
      <c r="E12" s="52" t="s">
        <v>43</v>
      </c>
      <c r="F12" s="76">
        <v>2350</v>
      </c>
      <c r="G12" s="11"/>
      <c r="H12" s="16" t="s">
        <v>5</v>
      </c>
      <c r="I12" s="16">
        <v>1</v>
      </c>
      <c r="J12" s="16">
        <v>2</v>
      </c>
      <c r="K12" s="16">
        <v>3</v>
      </c>
      <c r="L12" s="16">
        <v>4</v>
      </c>
      <c r="M12" s="16">
        <v>5</v>
      </c>
      <c r="N12" s="16">
        <v>6</v>
      </c>
      <c r="O12" s="16">
        <v>7</v>
      </c>
      <c r="P12" s="16">
        <v>8</v>
      </c>
      <c r="Q12" s="1"/>
      <c r="R12" s="1"/>
      <c r="S12" s="1"/>
    </row>
    <row r="13" spans="1:27" s="12" customFormat="1" ht="15" customHeight="1" x14ac:dyDescent="0.35">
      <c r="A13" s="28"/>
      <c r="B13" s="75"/>
      <c r="C13" s="77"/>
      <c r="D13" s="115"/>
      <c r="E13" s="116"/>
      <c r="F13" s="116"/>
      <c r="G13" s="11"/>
      <c r="H13" s="17" t="s">
        <v>78</v>
      </c>
      <c r="I13" s="18">
        <v>52000</v>
      </c>
      <c r="J13" s="18">
        <v>60250</v>
      </c>
      <c r="K13" s="18">
        <v>67800</v>
      </c>
      <c r="L13" s="18">
        <v>75350</v>
      </c>
      <c r="M13" s="18">
        <v>81400</v>
      </c>
      <c r="N13" s="18">
        <v>87450</v>
      </c>
      <c r="O13" s="18">
        <v>93400</v>
      </c>
      <c r="P13" s="18">
        <v>99450</v>
      </c>
      <c r="Q13" s="1"/>
      <c r="R13" s="1"/>
      <c r="S13" s="1"/>
    </row>
    <row r="14" spans="1:27" ht="43.5" x14ac:dyDescent="0.35">
      <c r="A14" s="4"/>
      <c r="B14" s="50" t="s">
        <v>1</v>
      </c>
      <c r="C14" s="50" t="s">
        <v>0</v>
      </c>
      <c r="D14" s="50" t="s">
        <v>54</v>
      </c>
      <c r="E14" s="50" t="s">
        <v>29</v>
      </c>
      <c r="F14" s="50" t="s">
        <v>2</v>
      </c>
      <c r="H14" s="16" t="s">
        <v>5</v>
      </c>
      <c r="I14" s="16">
        <v>1</v>
      </c>
      <c r="J14" s="16">
        <v>2</v>
      </c>
      <c r="K14" s="16">
        <v>3</v>
      </c>
      <c r="L14" s="16">
        <v>4</v>
      </c>
      <c r="M14" s="16">
        <v>5</v>
      </c>
      <c r="N14" s="16">
        <v>6</v>
      </c>
      <c r="O14" s="16">
        <v>7</v>
      </c>
      <c r="P14" s="16">
        <v>8</v>
      </c>
    </row>
    <row r="15" spans="1:27" x14ac:dyDescent="0.35">
      <c r="A15" s="5"/>
      <c r="B15" s="6" t="s">
        <v>28</v>
      </c>
      <c r="C15" s="6" t="s">
        <v>3</v>
      </c>
      <c r="D15" s="59">
        <v>339</v>
      </c>
      <c r="E15" s="57">
        <v>12</v>
      </c>
      <c r="F15" s="7">
        <f>D15*E15</f>
        <v>4068</v>
      </c>
      <c r="H15" s="17" t="s">
        <v>6</v>
      </c>
      <c r="I15" s="18">
        <v>24300</v>
      </c>
      <c r="J15" s="18">
        <v>27800</v>
      </c>
      <c r="K15" s="18">
        <v>31250</v>
      </c>
      <c r="L15" s="18">
        <v>34700</v>
      </c>
      <c r="M15" s="18">
        <v>37500</v>
      </c>
      <c r="N15" s="18">
        <v>40300</v>
      </c>
      <c r="O15" s="18">
        <v>43050</v>
      </c>
      <c r="P15" s="18">
        <v>45850</v>
      </c>
    </row>
    <row r="16" spans="1:27" x14ac:dyDescent="0.35">
      <c r="A16" s="5">
        <v>1</v>
      </c>
      <c r="B16" s="10" t="s">
        <v>44</v>
      </c>
      <c r="C16" s="10" t="s">
        <v>3</v>
      </c>
      <c r="D16" s="60">
        <v>570</v>
      </c>
      <c r="E16" s="58">
        <v>12</v>
      </c>
      <c r="F16" s="32">
        <f t="shared" ref="F16:F23" si="0">D16*E16</f>
        <v>6840</v>
      </c>
    </row>
    <row r="17" spans="1:8" x14ac:dyDescent="0.35">
      <c r="A17" s="5">
        <v>2</v>
      </c>
      <c r="B17" s="10"/>
      <c r="C17" s="10"/>
      <c r="D17" s="60"/>
      <c r="E17" s="58"/>
      <c r="F17" s="32">
        <f t="shared" si="0"/>
        <v>0</v>
      </c>
      <c r="H17" s="51" t="s">
        <v>42</v>
      </c>
    </row>
    <row r="18" spans="1:8" x14ac:dyDescent="0.35">
      <c r="A18" s="5">
        <v>3</v>
      </c>
      <c r="B18" s="10"/>
      <c r="C18" s="10"/>
      <c r="D18" s="60"/>
      <c r="E18" s="58"/>
      <c r="F18" s="32">
        <f t="shared" si="0"/>
        <v>0</v>
      </c>
      <c r="H18" s="1" t="s">
        <v>30</v>
      </c>
    </row>
    <row r="19" spans="1:8" x14ac:dyDescent="0.35">
      <c r="A19" s="5">
        <v>4</v>
      </c>
      <c r="B19" s="10"/>
      <c r="C19" s="10"/>
      <c r="D19" s="60"/>
      <c r="E19" s="58"/>
      <c r="F19" s="32">
        <f t="shared" si="0"/>
        <v>0</v>
      </c>
      <c r="H19" s="9" t="s">
        <v>31</v>
      </c>
    </row>
    <row r="20" spans="1:8" x14ac:dyDescent="0.35">
      <c r="A20" s="5">
        <v>5</v>
      </c>
      <c r="B20" s="10"/>
      <c r="C20" s="10"/>
      <c r="D20" s="60"/>
      <c r="E20" s="58"/>
      <c r="F20" s="32">
        <f t="shared" si="0"/>
        <v>0</v>
      </c>
      <c r="H20" s="9" t="s">
        <v>32</v>
      </c>
    </row>
    <row r="21" spans="1:8" ht="15" customHeight="1" x14ac:dyDescent="0.35">
      <c r="A21" s="5">
        <v>6</v>
      </c>
      <c r="B21" s="10"/>
      <c r="C21" s="10"/>
      <c r="D21" s="60"/>
      <c r="E21" s="58"/>
      <c r="F21" s="32">
        <f t="shared" si="0"/>
        <v>0</v>
      </c>
      <c r="H21" s="9" t="s">
        <v>33</v>
      </c>
    </row>
    <row r="22" spans="1:8" ht="15" customHeight="1" x14ac:dyDescent="0.35">
      <c r="A22" s="5">
        <v>7</v>
      </c>
      <c r="B22" s="10"/>
      <c r="C22" s="10"/>
      <c r="D22" s="60"/>
      <c r="E22" s="58"/>
      <c r="F22" s="32">
        <f t="shared" si="0"/>
        <v>0</v>
      </c>
    </row>
    <row r="23" spans="1:8" ht="15" customHeight="1" x14ac:dyDescent="0.35">
      <c r="A23" s="8">
        <v>8</v>
      </c>
      <c r="B23" s="10"/>
      <c r="C23" s="10"/>
      <c r="D23" s="60"/>
      <c r="E23" s="58"/>
      <c r="F23" s="32">
        <f t="shared" si="0"/>
        <v>0</v>
      </c>
      <c r="H23" s="1" t="s">
        <v>57</v>
      </c>
    </row>
    <row r="24" spans="1:8" ht="18.75" customHeight="1" x14ac:dyDescent="0.35">
      <c r="A24" s="20"/>
      <c r="B24" s="21"/>
      <c r="C24" s="21"/>
      <c r="D24" s="22" t="s">
        <v>55</v>
      </c>
      <c r="E24" s="23"/>
      <c r="F24" s="32">
        <f>SUM(F16:F23)</f>
        <v>6840</v>
      </c>
      <c r="H24" s="27" t="s">
        <v>58</v>
      </c>
    </row>
    <row r="25" spans="1:8" ht="9" customHeight="1" x14ac:dyDescent="0.35">
      <c r="A25" s="20"/>
      <c r="B25" s="24"/>
      <c r="C25" s="24"/>
      <c r="D25" s="25"/>
      <c r="E25" s="25"/>
      <c r="F25" s="33"/>
    </row>
    <row r="26" spans="1:8" ht="9" customHeight="1" thickBot="1" x14ac:dyDescent="0.4">
      <c r="A26" s="20"/>
      <c r="B26" s="39"/>
      <c r="C26" s="39"/>
      <c r="D26" s="25"/>
      <c r="E26" s="25"/>
      <c r="F26" s="33"/>
    </row>
    <row r="27" spans="1:8" ht="27.65" customHeight="1" thickBot="1" x14ac:dyDescent="0.4">
      <c r="A27" s="20"/>
      <c r="B27" s="55" t="s">
        <v>34</v>
      </c>
      <c r="C27" s="56"/>
      <c r="D27" s="35" t="s">
        <v>19</v>
      </c>
      <c r="E27" s="42"/>
      <c r="F27" s="37">
        <f>IF(C7=1,I15,IF(C7=2,J15,IF(C7=3,K15,IF(C7=4,L15,IF(C7=5,M15,IF(C7=6,N15,IF(C7=7,O15,IF(C7=8,P15,"Enter household size in C7 above"))))))))</f>
        <v>27800</v>
      </c>
      <c r="H27" s="36"/>
    </row>
    <row r="28" spans="1:8" ht="6.65" customHeight="1" x14ac:dyDescent="0.35">
      <c r="A28" s="20"/>
      <c r="B28" s="4"/>
      <c r="C28" s="4"/>
      <c r="D28" s="26"/>
      <c r="E28" s="4"/>
      <c r="F28" s="34"/>
    </row>
    <row r="29" spans="1:8" ht="16.25" customHeight="1" x14ac:dyDescent="0.45">
      <c r="A29" s="20"/>
      <c r="B29" s="40" t="s">
        <v>22</v>
      </c>
      <c r="C29" s="4"/>
      <c r="D29" s="26"/>
      <c r="E29" s="4" t="s">
        <v>4</v>
      </c>
      <c r="F29" s="34"/>
    </row>
    <row r="30" spans="1:8" x14ac:dyDescent="0.35">
      <c r="A30" s="5" t="s">
        <v>11</v>
      </c>
      <c r="B30" s="93" t="s">
        <v>74</v>
      </c>
      <c r="C30" s="48"/>
      <c r="D30" s="49"/>
      <c r="E30" s="47" t="s">
        <v>56</v>
      </c>
      <c r="F30" s="46">
        <f>F24/12</f>
        <v>570</v>
      </c>
    </row>
    <row r="31" spans="1:8" x14ac:dyDescent="0.35">
      <c r="A31" s="5" t="s">
        <v>12</v>
      </c>
      <c r="B31" s="92" t="s">
        <v>61</v>
      </c>
      <c r="C31" s="61"/>
      <c r="D31" s="62"/>
      <c r="E31" s="79" t="s">
        <v>27</v>
      </c>
      <c r="F31" s="46">
        <f>C11</f>
        <v>2077</v>
      </c>
      <c r="G31" s="1" t="s">
        <v>4</v>
      </c>
      <c r="H31" s="1" t="s">
        <v>47</v>
      </c>
    </row>
    <row r="32" spans="1:8" ht="15.5" x14ac:dyDescent="0.35">
      <c r="A32" s="5"/>
      <c r="B32" s="92" t="str">
        <f>"Rent + utility subsidy:  $"&amp;IF(F32&lt;F$31,F$31-F32,0)</f>
        <v>Rent + utility subsidy:  $1906</v>
      </c>
      <c r="C32" s="80" t="s">
        <v>70</v>
      </c>
      <c r="D32" s="87"/>
      <c r="E32" s="88" t="s">
        <v>69</v>
      </c>
      <c r="F32" s="89">
        <f>IF(F30*0.3&lt;=F31,F30*0.3,F31)</f>
        <v>171</v>
      </c>
      <c r="H32" s="1" t="s">
        <v>62</v>
      </c>
    </row>
    <row r="33" spans="1:8" ht="15.5" x14ac:dyDescent="0.35">
      <c r="A33" s="5" t="s">
        <v>13</v>
      </c>
      <c r="B33" s="92" t="str">
        <f t="shared" ref="B33:B35" si="1">"Rent + utility subsidy:  $"&amp;IF(F33&lt;F$31,F$31-F33,0)</f>
        <v>Rent + utility subsidy:  $1849</v>
      </c>
      <c r="C33" s="80" t="s">
        <v>71</v>
      </c>
      <c r="D33" s="85"/>
      <c r="E33" s="86" t="s">
        <v>68</v>
      </c>
      <c r="F33" s="94">
        <f>IF(F30*0.4&lt;=F31,F30*0.4,F31)</f>
        <v>228</v>
      </c>
      <c r="H33" s="1" t="s">
        <v>63</v>
      </c>
    </row>
    <row r="34" spans="1:8" ht="15.5" x14ac:dyDescent="0.35">
      <c r="A34" s="5" t="s">
        <v>14</v>
      </c>
      <c r="B34" s="92" t="str">
        <f t="shared" si="1"/>
        <v>Rent + utility subsidy:  $1792</v>
      </c>
      <c r="C34" s="80" t="s">
        <v>72</v>
      </c>
      <c r="D34" s="81"/>
      <c r="E34" s="82" t="s">
        <v>67</v>
      </c>
      <c r="F34" s="90">
        <f>IF(F30*0.5&lt;=F31,F30*0.5,F31)</f>
        <v>285</v>
      </c>
      <c r="H34" s="1" t="s">
        <v>64</v>
      </c>
    </row>
    <row r="35" spans="1:8" ht="15.5" x14ac:dyDescent="0.35">
      <c r="A35" s="5" t="s">
        <v>37</v>
      </c>
      <c r="B35" s="92" t="str">
        <f t="shared" si="1"/>
        <v>Rent + utility subsidy:  $1735</v>
      </c>
      <c r="C35" s="80" t="s">
        <v>73</v>
      </c>
      <c r="D35" s="83"/>
      <c r="E35" s="84" t="s">
        <v>66</v>
      </c>
      <c r="F35" s="91">
        <f>IF(F30*0.6&lt;=F31,F30*0.6,F31)</f>
        <v>342</v>
      </c>
      <c r="H35" s="1" t="s">
        <v>65</v>
      </c>
    </row>
    <row r="36" spans="1:8" ht="8" customHeight="1" x14ac:dyDescent="0.35">
      <c r="A36" s="4"/>
      <c r="B36" s="4"/>
      <c r="C36" s="4"/>
      <c r="D36" s="4"/>
      <c r="E36" s="4"/>
      <c r="F36" s="4"/>
    </row>
    <row r="37" spans="1:8" x14ac:dyDescent="0.35">
      <c r="A37" s="9" t="s">
        <v>25</v>
      </c>
      <c r="B37" s="12"/>
      <c r="C37" s="12"/>
      <c r="D37" s="12"/>
      <c r="E37" s="12"/>
      <c r="F37" s="12"/>
    </row>
    <row r="38" spans="1:8" x14ac:dyDescent="0.35">
      <c r="A38" s="9" t="s">
        <v>26</v>
      </c>
    </row>
    <row r="39" spans="1:8" ht="27" customHeight="1" x14ac:dyDescent="0.35">
      <c r="A39" s="41"/>
      <c r="B39" s="41"/>
      <c r="C39" s="41"/>
      <c r="E39" s="41"/>
      <c r="F39" s="41"/>
    </row>
    <row r="40" spans="1:8" x14ac:dyDescent="0.35">
      <c r="A40" s="1" t="s">
        <v>23</v>
      </c>
      <c r="E40" s="1" t="s">
        <v>24</v>
      </c>
    </row>
  </sheetData>
  <sheetProtection sheet="1" selectLockedCells="1"/>
  <mergeCells count="5">
    <mergeCell ref="B2:C2"/>
    <mergeCell ref="H2:N2"/>
    <mergeCell ref="D3:F3"/>
    <mergeCell ref="D4:F4"/>
    <mergeCell ref="D13:F13"/>
  </mergeCells>
  <conditionalFormatting sqref="F9">
    <cfRule type="cellIs" dxfId="2" priority="2" operator="lessThan">
      <formula>C9</formula>
    </cfRule>
  </conditionalFormatting>
  <conditionalFormatting sqref="F12">
    <cfRule type="cellIs" dxfId="1" priority="1" operator="lessThan">
      <formula>C11</formula>
    </cfRule>
  </conditionalFormatting>
  <conditionalFormatting sqref="F24">
    <cfRule type="expression" dxfId="0" priority="3">
      <formula>"&gt;$F$28"</formula>
    </cfRule>
  </conditionalFormatting>
  <dataValidations count="8">
    <dataValidation type="list" allowBlank="1" showInputMessage="1" showErrorMessage="1" promptTitle="Fund Source" prompt="Enter fund source for subsidy payment (to determine rent standard)" sqref="F9" xr:uid="{56424598-A9B7-4018-8193-F1C2B7ED42F0}">
      <formula1>$AA$1:$AA$4</formula1>
    </dataValidation>
    <dataValidation allowBlank="1" showInputMessage="1" showErrorMessage="1" promptTitle="Pay Periods per Year" prompt="Weekly: 52_x000a_Every two weeks: 26_x000a_Twice a month: 24_x000a_Monthly: 12" sqref="E16:E23" xr:uid="{0EDD6CA6-913A-4D87-BFDB-A47E6DA7710D}"/>
    <dataValidation type="decimal" allowBlank="1" showInputMessage="1" showErrorMessage="1" promptTitle="Utility Allowance" prompt="Enter amount from chart to the right." sqref="C10" xr:uid="{70D1BC1B-666E-4F59-AAF6-24CA30759A60}">
      <formula1>0</formula1>
      <formula2>375</formula2>
    </dataValidation>
    <dataValidation allowBlank="1" showInputMessage="1" showErrorMessage="1" error="Must select from list" promptTitle="Rent Limit for this Unit" prompt="Max rent + utitlities for this unit size, fund source and tier (from rent limit tier chart)" sqref="F12" xr:uid="{8EB7257E-8CC2-4DB6-98AA-5BF997EE4A10}"/>
    <dataValidation type="whole" allowBlank="1" showInputMessage="1" showErrorMessage="1" error="Value between 1 and 5" promptTitle="Zip Code Tier" prompt="Enter value between 1 and 5 (use zip code chart)" sqref="F11" xr:uid="{AACEC007-E4B3-403E-B951-621ED061CB2D}">
      <formula1>1</formula1>
      <formula2>5</formula2>
    </dataValidation>
    <dataValidation type="whole" allowBlank="1" showInputMessage="1" showErrorMessage="1" error="Value between 0 and 6" promptTitle="Unit Size" prompt="(between 0 and 6)" sqref="F7:F8" xr:uid="{D16B5D09-0D6E-4AFA-947C-68D3F911F35F}">
      <formula1>0</formula1>
      <formula2>6</formula2>
    </dataValidation>
    <dataValidation allowBlank="1" showInputMessage="1" showErrorMessage="1" error="Value between 1 and 5" promptTitle="Zip Code Tier" prompt="Enter Value between 1 and 5 (use zip code chart)" sqref="F10" xr:uid="{B8B05DA6-42DD-426F-8BB6-F5EE03EBBF47}"/>
    <dataValidation type="list" allowBlank="1" showInputMessage="1" showErrorMessage="1" error="Yes or No?" promptTitle="Yes or No?" prompt="_x000a_" sqref="C9" xr:uid="{321E79F4-D2CC-49AC-96F2-B3EECC8C76F2}">
      <formula1>$Z$1:$Z$2</formula1>
    </dataValidation>
  </dataValidations>
  <hyperlinks>
    <hyperlink ref="H5" r:id="rId1" display="https://www.kcha.org/landlords/rent-utilities" xr:uid="{EFB3EEC5-3F19-4870-B087-C206B2B82D5D}"/>
    <hyperlink ref="H6" r:id="rId2" display="https://www.seattlehousing.org/housing/housing-choice-vouchers/renting-voucher/utility-estimates" xr:uid="{C62D8288-D018-447E-ACC5-938F6AC7ACC2}"/>
  </hyperlinks>
  <pageMargins left="0.25" right="0.25" top="0.5" bottom="0.5" header="0.3" footer="0.3"/>
  <pageSetup scale="99"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D0AE924083E342B8EE4C0EFB9F112D" ma:contentTypeVersion="19" ma:contentTypeDescription="Create a new document." ma:contentTypeScope="" ma:versionID="ebde5054a75d8927616ff2efbbe6c873">
  <xsd:schema xmlns:xsd="http://www.w3.org/2001/XMLSchema" xmlns:xs="http://www.w3.org/2001/XMLSchema" xmlns:p="http://schemas.microsoft.com/office/2006/metadata/properties" xmlns:ns2="a8e83a8b-505c-42e0-aee7-e7ad248cdf1f" xmlns:ns3="f729d128-c0a9-4c66-a097-4ca6ee6763bd" xmlns:ns5="2beaef9f-cf1f-479f-a374-c737fe2c05cb" targetNamespace="http://schemas.microsoft.com/office/2006/metadata/properties" ma:root="true" ma:fieldsID="5c035ca612233ab9741f7279b08f3e99" ns2:_="" ns3:_="" ns5:_="">
    <xsd:import namespace="a8e83a8b-505c-42e0-aee7-e7ad248cdf1f"/>
    <xsd:import namespace="f729d128-c0a9-4c66-a097-4ca6ee6763bd"/>
    <xsd:import namespace="2beaef9f-cf1f-479f-a374-c737fe2c05c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lcf76f155ced4ddcb4097134ff3c332f" minOccurs="0"/>
                <xsd:element ref="ns5: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e83a8b-505c-42e0-aee7-e7ad248cdf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description=""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487192d8-99aa-4f2d-82ad-d3af49b789fe"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29d128-c0a9-4c66-a097-4ca6ee6763b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eaef9f-cf1f-479f-a374-c737fe2c05c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d03dd37f-605b-42e1-9a41-c300127b6c21}" ma:internalName="TaxCatchAll" ma:showField="CatchAllData" ma:web="f729d128-c0a9-4c66-a097-4ca6ee6763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ma:index="18" ma:displayName="Category"/>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8e83a8b-505c-42e0-aee7-e7ad248cdf1f">
      <Terms xmlns="http://schemas.microsoft.com/office/infopath/2007/PartnerControls"/>
    </lcf76f155ced4ddcb4097134ff3c332f>
    <TaxCatchAll xmlns="2beaef9f-cf1f-479f-a374-c737fe2c05cb" xsi:nil="true"/>
  </documentManagement>
</p:properties>
</file>

<file path=customXml/itemProps1.xml><?xml version="1.0" encoding="utf-8"?>
<ds:datastoreItem xmlns:ds="http://schemas.openxmlformats.org/officeDocument/2006/customXml" ds:itemID="{B64F43C1-EB3F-4F08-867A-0E32C4CE31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e83a8b-505c-42e0-aee7-e7ad248cdf1f"/>
    <ds:schemaRef ds:uri="f729d128-c0a9-4c66-a097-4ca6ee6763bd"/>
    <ds:schemaRef ds:uri="2beaef9f-cf1f-479f-a374-c737fe2c05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2716C4-A6DD-41C3-A88D-7C38FFDD4CD4}">
  <ds:schemaRefs>
    <ds:schemaRef ds:uri="http://schemas.microsoft.com/sharepoint/v3/contenttype/forms"/>
  </ds:schemaRefs>
</ds:datastoreItem>
</file>

<file path=customXml/itemProps3.xml><?xml version="1.0" encoding="utf-8"?>
<ds:datastoreItem xmlns:ds="http://schemas.openxmlformats.org/officeDocument/2006/customXml" ds:itemID="{1FC09CED-8BE9-442B-89B6-511579AB495D}">
  <ds:schemaRefs>
    <ds:schemaRef ds:uri="2beaef9f-cf1f-479f-a374-c737fe2c05cb"/>
    <ds:schemaRef ds:uri="a8e83a8b-505c-42e0-aee7-e7ad248cdf1f"/>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729d128-c0a9-4c66-a097-4ca6ee6763b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Calculation Form</vt:lpstr>
      <vt:lpstr>Rent Limit Links</vt:lpstr>
      <vt:lpstr>Income Instructions</vt:lpstr>
      <vt:lpstr>EXAMPLE 2025</vt:lpstr>
      <vt:lpstr>'Calculation Form'!Print_Area</vt:lpstr>
      <vt:lpstr>'EXAMPLE 2025'!Print_Area</vt:lpstr>
      <vt:lpstr>'Income Instructions'!Print_Area</vt:lpstr>
    </vt:vector>
  </TitlesOfParts>
  <Company>Washington State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Kinard, Kathy (COM)</dc:creator>
  <cp:lastModifiedBy>Giron, Rae Anne</cp:lastModifiedBy>
  <cp:lastPrinted>2020-02-13T21:02:51Z</cp:lastPrinted>
  <dcterms:created xsi:type="dcterms:W3CDTF">2013-01-10T00:16:34Z</dcterms:created>
  <dcterms:modified xsi:type="dcterms:W3CDTF">2025-02-13T20:51:27Z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0x010100BAD0AE924083E342B8EE4C0EFB9F112D</vt:lpwstr>
  </property>
  <property fmtid="{D5CDD505-2E9C-101B-9397-08002B2CF9AE}" pid="3" name="MediaServiceImageTags">
    <vt:lpwstr/>
  </property>
</Properties>
</file>